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defaultThemeVersion="124226"/>
  <xr:revisionPtr revIDLastSave="0" documentId="13_ncr:1_{D44B2084-7693-4F5C-B516-C58EDE0B81F5}" xr6:coauthVersionLast="40" xr6:coauthVersionMax="40" xr10:uidLastSave="{00000000-0000-0000-0000-000000000000}"/>
  <bookViews>
    <workbookView xWindow="-108" yWindow="-108" windowWidth="23256" windowHeight="12576" xr2:uid="{00000000-000D-0000-FFFF-FFFF00000000}"/>
  </bookViews>
  <sheets>
    <sheet name="School 1" sheetId="4" r:id="rId1"/>
    <sheet name="School 2" sheetId="14" r:id="rId2"/>
    <sheet name="School 3" sheetId="15" r:id="rId3"/>
    <sheet name="School 4" sheetId="16" r:id="rId4"/>
    <sheet name="School 5" sheetId="17" r:id="rId5"/>
    <sheet name="School 6" sheetId="21" r:id="rId6"/>
    <sheet name="School 7" sheetId="22" r:id="rId7"/>
    <sheet name="School 8" sheetId="23" r:id="rId8"/>
    <sheet name="School 9" sheetId="25" r:id="rId9"/>
    <sheet name="School 10" sheetId="24" r:id="rId10"/>
    <sheet name="Overall Results" sheetId="5"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5" l="1"/>
  <c r="B13" i="5"/>
  <c r="T28" i="25" l="1"/>
  <c r="T27" i="25"/>
  <c r="D27" i="25"/>
  <c r="K27" i="25" s="1"/>
  <c r="X26" i="25"/>
  <c r="D26" i="25"/>
  <c r="K26" i="25" s="1"/>
  <c r="AB25" i="25"/>
  <c r="D25" i="25"/>
  <c r="K25" i="25" s="1"/>
  <c r="AB24" i="25"/>
  <c r="D24" i="25"/>
  <c r="K24" i="25" s="1"/>
  <c r="AB23" i="25"/>
  <c r="T23" i="25"/>
  <c r="D23" i="25"/>
  <c r="V27" i="25" s="1"/>
  <c r="AB22" i="25"/>
  <c r="Z22" i="25"/>
  <c r="X22" i="25"/>
  <c r="K22" i="25"/>
  <c r="I22" i="25"/>
  <c r="D22" i="25"/>
  <c r="M22" i="25" s="1"/>
  <c r="AB21" i="25"/>
  <c r="T21" i="25"/>
  <c r="D21" i="25"/>
  <c r="R21" i="25" s="1"/>
  <c r="D15" i="25"/>
  <c r="I15" i="25" s="1"/>
  <c r="AB14" i="25"/>
  <c r="R14" i="25"/>
  <c r="K14" i="25"/>
  <c r="D14" i="25"/>
  <c r="I14" i="25" s="1"/>
  <c r="AB13" i="25"/>
  <c r="K13" i="25"/>
  <c r="D13" i="25"/>
  <c r="I13" i="25" s="1"/>
  <c r="AB12" i="25"/>
  <c r="D12" i="25"/>
  <c r="I12" i="25" s="1"/>
  <c r="AB11" i="25"/>
  <c r="Z11" i="25"/>
  <c r="D11" i="25"/>
  <c r="I11" i="25" s="1"/>
  <c r="AB10" i="25"/>
  <c r="Z10" i="25"/>
  <c r="V10" i="25"/>
  <c r="G10" i="25"/>
  <c r="D10" i="25"/>
  <c r="I10" i="25" s="1"/>
  <c r="AB9" i="25"/>
  <c r="Z9" i="25"/>
  <c r="X9" i="25"/>
  <c r="R9" i="25"/>
  <c r="K9" i="25"/>
  <c r="G9" i="25"/>
  <c r="D9" i="25"/>
  <c r="I9" i="25" s="1"/>
  <c r="AD8" i="25"/>
  <c r="AD15" i="25" s="1"/>
  <c r="O13" i="5" s="1"/>
  <c r="AB8" i="25"/>
  <c r="Z8" i="25"/>
  <c r="T8" i="25"/>
  <c r="R8" i="25"/>
  <c r="AD7" i="25"/>
  <c r="AB7" i="25"/>
  <c r="Z7" i="25"/>
  <c r="T7" i="25"/>
  <c r="R7" i="25"/>
  <c r="T28" i="24"/>
  <c r="X27" i="24"/>
  <c r="I27" i="24"/>
  <c r="G27" i="24"/>
  <c r="D27" i="24"/>
  <c r="M27" i="24" s="1"/>
  <c r="Z26" i="24"/>
  <c r="K26" i="24"/>
  <c r="I26" i="24"/>
  <c r="G26" i="24"/>
  <c r="D26" i="24"/>
  <c r="M26" i="24" s="1"/>
  <c r="AB25" i="24"/>
  <c r="T25" i="24"/>
  <c r="G25" i="24"/>
  <c r="D25" i="24"/>
  <c r="Z28" i="24" s="1"/>
  <c r="AB24" i="24"/>
  <c r="X24" i="24"/>
  <c r="K24" i="24"/>
  <c r="I24" i="24"/>
  <c r="D24" i="24"/>
  <c r="M24" i="24" s="1"/>
  <c r="AB23" i="24"/>
  <c r="Z23" i="24"/>
  <c r="X23" i="24"/>
  <c r="T23" i="24"/>
  <c r="G23" i="24"/>
  <c r="D23" i="24"/>
  <c r="V27" i="24" s="1"/>
  <c r="AD22" i="24"/>
  <c r="AD29" i="24" s="1"/>
  <c r="P14" i="5" s="1"/>
  <c r="AB22" i="24"/>
  <c r="Z22" i="24"/>
  <c r="X22" i="24"/>
  <c r="V22" i="24"/>
  <c r="R22" i="24"/>
  <c r="K22" i="24"/>
  <c r="I22" i="24"/>
  <c r="D22" i="24"/>
  <c r="M22" i="24" s="1"/>
  <c r="AD21" i="24"/>
  <c r="AB21" i="24"/>
  <c r="Z21" i="24"/>
  <c r="X21" i="24"/>
  <c r="V21" i="24"/>
  <c r="K21" i="24"/>
  <c r="D21" i="24"/>
  <c r="R21" i="24" s="1"/>
  <c r="D15" i="24"/>
  <c r="I15" i="24" s="1"/>
  <c r="AB14" i="24"/>
  <c r="D14" i="24"/>
  <c r="I14" i="24" s="1"/>
  <c r="R13" i="24"/>
  <c r="D13" i="24"/>
  <c r="I13" i="24" s="1"/>
  <c r="D12" i="24"/>
  <c r="I12" i="24" s="1"/>
  <c r="X11" i="24"/>
  <c r="D11" i="24"/>
  <c r="I11" i="24" s="1"/>
  <c r="AB10" i="24"/>
  <c r="X10" i="24"/>
  <c r="D10" i="24"/>
  <c r="I10" i="24" s="1"/>
  <c r="X9" i="24"/>
  <c r="R9" i="24"/>
  <c r="D9" i="24"/>
  <c r="I9" i="24" s="1"/>
  <c r="Z8" i="24"/>
  <c r="X8" i="24"/>
  <c r="Z7" i="24"/>
  <c r="R7" i="24"/>
  <c r="V11" i="25" l="1"/>
  <c r="V12" i="25"/>
  <c r="X13" i="25"/>
  <c r="R24" i="25"/>
  <c r="T9" i="24"/>
  <c r="R10" i="24"/>
  <c r="AB11" i="24"/>
  <c r="X12" i="24"/>
  <c r="T13" i="24"/>
  <c r="R14" i="24"/>
  <c r="T22" i="24"/>
  <c r="AE22" i="24" s="1"/>
  <c r="I23" i="24"/>
  <c r="V23" i="24"/>
  <c r="R24" i="24"/>
  <c r="Z24" i="24"/>
  <c r="Z29" i="24" s="1"/>
  <c r="L14" i="5" s="1"/>
  <c r="I25" i="24"/>
  <c r="V25" i="24"/>
  <c r="R26" i="24"/>
  <c r="AB26" i="24"/>
  <c r="AB29" i="24" s="1"/>
  <c r="N14" i="5" s="1"/>
  <c r="K27" i="24"/>
  <c r="Z27" i="24"/>
  <c r="V28" i="24"/>
  <c r="V8" i="25"/>
  <c r="V15" i="25" s="1"/>
  <c r="G13" i="5" s="1"/>
  <c r="K10" i="25"/>
  <c r="X10" i="25"/>
  <c r="K11" i="25"/>
  <c r="X11" i="25"/>
  <c r="K12" i="25"/>
  <c r="X12" i="25"/>
  <c r="R13" i="25"/>
  <c r="T14" i="25"/>
  <c r="I21" i="25"/>
  <c r="R22" i="25"/>
  <c r="X23" i="25"/>
  <c r="T24" i="25"/>
  <c r="R25" i="25"/>
  <c r="AB26" i="25"/>
  <c r="X27" i="25"/>
  <c r="X28" i="25"/>
  <c r="T12" i="24"/>
  <c r="R8" i="24"/>
  <c r="AB8" i="24"/>
  <c r="T10" i="24"/>
  <c r="R11" i="24"/>
  <c r="R15" i="24" s="1"/>
  <c r="C14" i="5" s="1"/>
  <c r="AB12" i="24"/>
  <c r="X13" i="24"/>
  <c r="X15" i="24" s="1"/>
  <c r="I14" i="5" s="1"/>
  <c r="T14" i="24"/>
  <c r="K23" i="24"/>
  <c r="G24" i="24"/>
  <c r="T24" i="24"/>
  <c r="K25" i="24"/>
  <c r="X25" i="24"/>
  <c r="X29" i="24" s="1"/>
  <c r="J14" i="5" s="1"/>
  <c r="T26" i="24"/>
  <c r="R27" i="24"/>
  <c r="AB27" i="24"/>
  <c r="AE27" i="24" s="1"/>
  <c r="X28" i="24"/>
  <c r="V7" i="25"/>
  <c r="X8" i="25"/>
  <c r="X15" i="25" s="1"/>
  <c r="I13" i="5" s="1"/>
  <c r="T9" i="25"/>
  <c r="AE9" i="25" s="1"/>
  <c r="R10" i="25"/>
  <c r="R11" i="25"/>
  <c r="R12" i="25"/>
  <c r="T13" i="25"/>
  <c r="V14" i="25"/>
  <c r="K15" i="25"/>
  <c r="K21" i="25"/>
  <c r="G22" i="25"/>
  <c r="T22" i="25"/>
  <c r="X24" i="25"/>
  <c r="T25" i="25"/>
  <c r="R26" i="25"/>
  <c r="AB27" i="25"/>
  <c r="AB28" i="25"/>
  <c r="T8" i="24"/>
  <c r="AB9" i="24"/>
  <c r="AB15" i="24" s="1"/>
  <c r="M14" i="5" s="1"/>
  <c r="T11" i="24"/>
  <c r="T15" i="24" s="1"/>
  <c r="E14" i="5" s="1"/>
  <c r="R12" i="24"/>
  <c r="AB13" i="24"/>
  <c r="X14" i="24"/>
  <c r="R23" i="24"/>
  <c r="V24" i="24"/>
  <c r="R25" i="24"/>
  <c r="Z25" i="24"/>
  <c r="X26" i="24"/>
  <c r="T27" i="24"/>
  <c r="R28" i="24"/>
  <c r="AB28" i="24"/>
  <c r="X7" i="25"/>
  <c r="AE7" i="25" s="1"/>
  <c r="R15" i="25"/>
  <c r="C13" i="5" s="1"/>
  <c r="V9" i="25"/>
  <c r="T10" i="25"/>
  <c r="AE10" i="25" s="1"/>
  <c r="T11" i="25"/>
  <c r="T12" i="25"/>
  <c r="V13" i="25"/>
  <c r="X14" i="25"/>
  <c r="R23" i="25"/>
  <c r="X25" i="25"/>
  <c r="T26" i="25"/>
  <c r="R27" i="25"/>
  <c r="R28" i="25"/>
  <c r="AE23" i="24"/>
  <c r="R29" i="24"/>
  <c r="D14" i="5" s="1"/>
  <c r="AB15" i="25"/>
  <c r="M13" i="5" s="1"/>
  <c r="T15" i="25"/>
  <c r="E13" i="5" s="1"/>
  <c r="AE11" i="25"/>
  <c r="R29" i="25"/>
  <c r="D13" i="5" s="1"/>
  <c r="M24" i="25"/>
  <c r="M27" i="25"/>
  <c r="M9" i="25"/>
  <c r="M10" i="25"/>
  <c r="M11" i="25"/>
  <c r="M12" i="25"/>
  <c r="M13" i="25"/>
  <c r="M14" i="25"/>
  <c r="M15" i="25"/>
  <c r="V21" i="25"/>
  <c r="AE21" i="25" s="1"/>
  <c r="AD21" i="25"/>
  <c r="G23" i="25"/>
  <c r="Z23" i="25"/>
  <c r="G24" i="25"/>
  <c r="Z24" i="25"/>
  <c r="G25" i="25"/>
  <c r="Z25" i="25"/>
  <c r="G26" i="25"/>
  <c r="Z26" i="25"/>
  <c r="G27" i="25"/>
  <c r="Z27" i="25"/>
  <c r="M23" i="25"/>
  <c r="M25" i="25"/>
  <c r="M26" i="25"/>
  <c r="G11" i="25"/>
  <c r="G12" i="25"/>
  <c r="Z12" i="25"/>
  <c r="G13" i="25"/>
  <c r="Z13" i="25"/>
  <c r="G14" i="25"/>
  <c r="Z14" i="25"/>
  <c r="G15" i="25"/>
  <c r="M21" i="25"/>
  <c r="X21" i="25"/>
  <c r="V22" i="25"/>
  <c r="AD22" i="25"/>
  <c r="AD29" i="25" s="1"/>
  <c r="P13" i="5" s="1"/>
  <c r="I23" i="25"/>
  <c r="I24" i="25"/>
  <c r="I25" i="25"/>
  <c r="I26" i="25"/>
  <c r="I27" i="25"/>
  <c r="V28" i="25"/>
  <c r="Z28" i="25"/>
  <c r="G21" i="25"/>
  <c r="Z21" i="25"/>
  <c r="K23" i="25"/>
  <c r="V23" i="25"/>
  <c r="V24" i="25"/>
  <c r="V25" i="25"/>
  <c r="V26" i="25"/>
  <c r="M10" i="24"/>
  <c r="M11" i="24"/>
  <c r="M12" i="24"/>
  <c r="M15" i="24"/>
  <c r="AB7" i="24"/>
  <c r="Z9" i="24"/>
  <c r="Z10" i="24"/>
  <c r="Z11" i="24"/>
  <c r="Z12" i="24"/>
  <c r="Z13" i="24"/>
  <c r="Z14" i="24"/>
  <c r="M21" i="24"/>
  <c r="V7" i="24"/>
  <c r="AD8" i="24"/>
  <c r="AD15" i="24" s="1"/>
  <c r="O14" i="5" s="1"/>
  <c r="X7" i="24"/>
  <c r="K9" i="24"/>
  <c r="V9" i="24"/>
  <c r="K10" i="24"/>
  <c r="V10" i="24"/>
  <c r="K11" i="24"/>
  <c r="V11" i="24"/>
  <c r="K12" i="24"/>
  <c r="V12" i="24"/>
  <c r="K13" i="24"/>
  <c r="V13" i="24"/>
  <c r="K14" i="24"/>
  <c r="V14" i="24"/>
  <c r="K15" i="24"/>
  <c r="I21" i="24"/>
  <c r="T21" i="24"/>
  <c r="AE21" i="24" s="1"/>
  <c r="G22" i="24"/>
  <c r="M23" i="24"/>
  <c r="M25" i="24"/>
  <c r="T29" i="24"/>
  <c r="F14" i="5" s="1"/>
  <c r="M9" i="24"/>
  <c r="M13" i="24"/>
  <c r="M14" i="24"/>
  <c r="T7" i="24"/>
  <c r="G9" i="24"/>
  <c r="G10" i="24"/>
  <c r="G11" i="24"/>
  <c r="G12" i="24"/>
  <c r="G13" i="24"/>
  <c r="G14" i="24"/>
  <c r="G15" i="24"/>
  <c r="AD7" i="24"/>
  <c r="V8" i="24"/>
  <c r="G21" i="24"/>
  <c r="V26" i="24"/>
  <c r="B12" i="5"/>
  <c r="B11" i="5"/>
  <c r="B10" i="5"/>
  <c r="D27" i="23"/>
  <c r="D26" i="23"/>
  <c r="AB28" i="23" s="1"/>
  <c r="AB25" i="23"/>
  <c r="D25" i="23"/>
  <c r="AB24" i="23"/>
  <c r="D24" i="23"/>
  <c r="X26" i="23" s="1"/>
  <c r="AB23" i="23"/>
  <c r="D23" i="23"/>
  <c r="AD22" i="23"/>
  <c r="AD29" i="23" s="1"/>
  <c r="P12" i="5" s="1"/>
  <c r="AB22" i="23"/>
  <c r="X22" i="23"/>
  <c r="I22" i="23"/>
  <c r="D22" i="23"/>
  <c r="M22" i="23" s="1"/>
  <c r="K21" i="23"/>
  <c r="D21" i="23"/>
  <c r="R21" i="23" s="1"/>
  <c r="D15" i="23"/>
  <c r="I15" i="23" s="1"/>
  <c r="D14" i="23"/>
  <c r="I14" i="23" s="1"/>
  <c r="D13" i="23"/>
  <c r="I13" i="23" s="1"/>
  <c r="AB12" i="23"/>
  <c r="D12" i="23"/>
  <c r="X13" i="23" s="1"/>
  <c r="AB11" i="23"/>
  <c r="X11" i="23"/>
  <c r="D11" i="23"/>
  <c r="M11" i="23" s="1"/>
  <c r="AB10" i="23"/>
  <c r="X10" i="23"/>
  <c r="T10" i="23"/>
  <c r="D10" i="23"/>
  <c r="T14" i="23" s="1"/>
  <c r="AB9" i="23"/>
  <c r="X9" i="23"/>
  <c r="T9" i="23"/>
  <c r="D9" i="23"/>
  <c r="R9" i="23" s="1"/>
  <c r="AB8" i="23"/>
  <c r="Z8" i="23"/>
  <c r="X8" i="23"/>
  <c r="T8" i="23"/>
  <c r="Z7" i="23"/>
  <c r="X7" i="23"/>
  <c r="K27" i="22"/>
  <c r="D27" i="22"/>
  <c r="I27" i="22" s="1"/>
  <c r="K26" i="22"/>
  <c r="D26" i="22"/>
  <c r="I26" i="22" s="1"/>
  <c r="AB25" i="22"/>
  <c r="D25" i="22"/>
  <c r="I25" i="22" s="1"/>
  <c r="AB24" i="22"/>
  <c r="K24" i="22"/>
  <c r="D24" i="22"/>
  <c r="I24" i="22" s="1"/>
  <c r="AB23" i="22"/>
  <c r="X23" i="22"/>
  <c r="K23" i="22"/>
  <c r="D23" i="22"/>
  <c r="V28" i="22" s="1"/>
  <c r="AD22" i="22"/>
  <c r="AD29" i="22" s="1"/>
  <c r="P11" i="5" s="1"/>
  <c r="AB22" i="22"/>
  <c r="Z22" i="22"/>
  <c r="X22" i="22"/>
  <c r="D22" i="22"/>
  <c r="K22" i="22" s="1"/>
  <c r="AB21" i="22"/>
  <c r="Z21" i="22"/>
  <c r="K21" i="22"/>
  <c r="D21" i="22"/>
  <c r="M21" i="22" s="1"/>
  <c r="K15" i="22"/>
  <c r="D15" i="22"/>
  <c r="G15" i="22" s="1"/>
  <c r="K14" i="22"/>
  <c r="D14" i="22"/>
  <c r="G14" i="22" s="1"/>
  <c r="AB13" i="22"/>
  <c r="D13" i="22"/>
  <c r="Z14" i="22" s="1"/>
  <c r="AB12" i="22"/>
  <c r="D12" i="22"/>
  <c r="G12" i="22" s="1"/>
  <c r="AB11" i="22"/>
  <c r="D11" i="22"/>
  <c r="G11" i="22" s="1"/>
  <c r="AB10" i="22"/>
  <c r="X10" i="22"/>
  <c r="D10" i="22"/>
  <c r="G10" i="22" s="1"/>
  <c r="AB9" i="22"/>
  <c r="X9" i="22"/>
  <c r="T9" i="22"/>
  <c r="D9" i="22"/>
  <c r="G9" i="22" s="1"/>
  <c r="AD8" i="22"/>
  <c r="AD15" i="22" s="1"/>
  <c r="O11" i="5" s="1"/>
  <c r="AB8" i="22"/>
  <c r="Z8" i="22"/>
  <c r="X8" i="22"/>
  <c r="V8" i="22"/>
  <c r="T8" i="22"/>
  <c r="AD7" i="22"/>
  <c r="Z7" i="22"/>
  <c r="X7" i="22"/>
  <c r="V7" i="22"/>
  <c r="R7" i="22"/>
  <c r="AB28" i="21"/>
  <c r="T28" i="21"/>
  <c r="AB27" i="21"/>
  <c r="T27" i="21"/>
  <c r="K27" i="21"/>
  <c r="D27" i="21"/>
  <c r="I27" i="21" s="1"/>
  <c r="AB26" i="21"/>
  <c r="T26" i="21"/>
  <c r="K26" i="21"/>
  <c r="D26" i="21"/>
  <c r="I26" i="21" s="1"/>
  <c r="AB25" i="21"/>
  <c r="V25" i="21"/>
  <c r="T25" i="21"/>
  <c r="K25" i="21"/>
  <c r="D25" i="21"/>
  <c r="I25" i="21" s="1"/>
  <c r="AB24" i="21"/>
  <c r="V24" i="21"/>
  <c r="T24" i="21"/>
  <c r="D24" i="21"/>
  <c r="I24" i="21" s="1"/>
  <c r="AB23" i="21"/>
  <c r="T23" i="21"/>
  <c r="K23" i="21"/>
  <c r="D23" i="21"/>
  <c r="V28" i="21" s="1"/>
  <c r="AD22" i="21"/>
  <c r="AD29" i="21" s="1"/>
  <c r="P10" i="5" s="1"/>
  <c r="AB22" i="21"/>
  <c r="Z22" i="21"/>
  <c r="T22" i="21"/>
  <c r="D22" i="21"/>
  <c r="K22" i="21" s="1"/>
  <c r="AB21" i="21"/>
  <c r="Z21" i="21"/>
  <c r="K21" i="21"/>
  <c r="G21" i="21"/>
  <c r="D21" i="21"/>
  <c r="M21" i="21" s="1"/>
  <c r="D15" i="21"/>
  <c r="G15" i="21" s="1"/>
  <c r="D14" i="21"/>
  <c r="G14" i="21" s="1"/>
  <c r="D13" i="21"/>
  <c r="Z14" i="21" s="1"/>
  <c r="D12" i="21"/>
  <c r="G12" i="21" s="1"/>
  <c r="AB11" i="21"/>
  <c r="D11" i="21"/>
  <c r="G11" i="21" s="1"/>
  <c r="AB10" i="21"/>
  <c r="D10" i="21"/>
  <c r="G10" i="21" s="1"/>
  <c r="AB9" i="21"/>
  <c r="T9" i="21"/>
  <c r="D9" i="21"/>
  <c r="G9" i="21" s="1"/>
  <c r="AD8" i="21"/>
  <c r="AD15" i="21" s="1"/>
  <c r="O10" i="5" s="1"/>
  <c r="AB8" i="21"/>
  <c r="X8" i="21"/>
  <c r="V8" i="21"/>
  <c r="AD7" i="21"/>
  <c r="Z7" i="21"/>
  <c r="X7" i="21"/>
  <c r="R7" i="21"/>
  <c r="AE28" i="24" l="1"/>
  <c r="AE25" i="24"/>
  <c r="V29" i="24"/>
  <c r="H14" i="5" s="1"/>
  <c r="AE24" i="24"/>
  <c r="AE9" i="24"/>
  <c r="AE13" i="24"/>
  <c r="AB29" i="25"/>
  <c r="N13" i="5" s="1"/>
  <c r="AE23" i="25"/>
  <c r="X29" i="25"/>
  <c r="J13" i="5" s="1"/>
  <c r="T29" i="25"/>
  <c r="F13" i="5" s="1"/>
  <c r="AE22" i="25"/>
  <c r="AE26" i="25"/>
  <c r="AE27" i="25"/>
  <c r="AE8" i="25"/>
  <c r="AE14" i="25"/>
  <c r="AE13" i="25"/>
  <c r="V7" i="21"/>
  <c r="R8" i="21"/>
  <c r="Z8" i="21"/>
  <c r="I9" i="21"/>
  <c r="V9" i="21"/>
  <c r="V15" i="21" s="1"/>
  <c r="G10" i="5" s="1"/>
  <c r="I10" i="21"/>
  <c r="V10" i="21"/>
  <c r="I11" i="21"/>
  <c r="V11" i="21"/>
  <c r="I12" i="21"/>
  <c r="V12" i="21"/>
  <c r="I13" i="21"/>
  <c r="V13" i="21"/>
  <c r="I14" i="21"/>
  <c r="V14" i="21"/>
  <c r="I15" i="21"/>
  <c r="I21" i="21"/>
  <c r="X22" i="21"/>
  <c r="X29" i="21" s="1"/>
  <c r="J10" i="5" s="1"/>
  <c r="V23" i="21"/>
  <c r="K24" i="21"/>
  <c r="X24" i="21"/>
  <c r="R25" i="21"/>
  <c r="V27" i="21"/>
  <c r="R8" i="22"/>
  <c r="AE8" i="22" s="1"/>
  <c r="I9" i="22"/>
  <c r="V9" i="22"/>
  <c r="I10" i="22"/>
  <c r="V10" i="22"/>
  <c r="V15" i="22" s="1"/>
  <c r="G11" i="5" s="1"/>
  <c r="I11" i="22"/>
  <c r="V11" i="22"/>
  <c r="I12" i="22"/>
  <c r="V12" i="22"/>
  <c r="I13" i="22"/>
  <c r="V13" i="22"/>
  <c r="I14" i="22"/>
  <c r="V14" i="22"/>
  <c r="AE14" i="22" s="1"/>
  <c r="I15" i="22"/>
  <c r="I21" i="22"/>
  <c r="V23" i="22"/>
  <c r="X24" i="22"/>
  <c r="X29" i="22" s="1"/>
  <c r="J11" i="5" s="1"/>
  <c r="R25" i="22"/>
  <c r="T26" i="22"/>
  <c r="V27" i="22"/>
  <c r="T28" i="22"/>
  <c r="R11" i="23"/>
  <c r="X12" i="23"/>
  <c r="R13" i="23"/>
  <c r="X14" i="23"/>
  <c r="X15" i="23" s="1"/>
  <c r="I12" i="5" s="1"/>
  <c r="R22" i="23"/>
  <c r="X23" i="23"/>
  <c r="T24" i="23"/>
  <c r="R25" i="23"/>
  <c r="AB26" i="23"/>
  <c r="X27" i="23"/>
  <c r="X28" i="23"/>
  <c r="T8" i="21"/>
  <c r="AE8" i="21" s="1"/>
  <c r="K9" i="21"/>
  <c r="X9" i="21"/>
  <c r="K10" i="21"/>
  <c r="X10" i="21"/>
  <c r="K11" i="21"/>
  <c r="X11" i="21"/>
  <c r="K12" i="21"/>
  <c r="X12" i="21"/>
  <c r="K13" i="21"/>
  <c r="X13" i="21"/>
  <c r="K14" i="21"/>
  <c r="X14" i="21"/>
  <c r="K15" i="21"/>
  <c r="X23" i="21"/>
  <c r="R24" i="21"/>
  <c r="V26" i="21"/>
  <c r="X27" i="21"/>
  <c r="X28" i="21"/>
  <c r="K9" i="22"/>
  <c r="K10" i="22"/>
  <c r="K11" i="22"/>
  <c r="X11" i="22"/>
  <c r="K12" i="22"/>
  <c r="X12" i="22"/>
  <c r="K13" i="22"/>
  <c r="X13" i="22"/>
  <c r="X14" i="22"/>
  <c r="R24" i="22"/>
  <c r="T25" i="22"/>
  <c r="V26" i="22"/>
  <c r="X27" i="22"/>
  <c r="X28" i="22"/>
  <c r="R8" i="23"/>
  <c r="V9" i="23"/>
  <c r="R10" i="23"/>
  <c r="T11" i="23"/>
  <c r="K12" i="23"/>
  <c r="T13" i="23"/>
  <c r="K14" i="23"/>
  <c r="AB14" i="23"/>
  <c r="I21" i="23"/>
  <c r="G22" i="23"/>
  <c r="T22" i="23"/>
  <c r="X24" i="23"/>
  <c r="T25" i="23"/>
  <c r="R26" i="23"/>
  <c r="AB27" i="23"/>
  <c r="AE26" i="24"/>
  <c r="AE25" i="25"/>
  <c r="R9" i="21"/>
  <c r="R10" i="21"/>
  <c r="R11" i="21"/>
  <c r="R12" i="21"/>
  <c r="AB12" i="21"/>
  <c r="AB15" i="21" s="1"/>
  <c r="M10" i="5" s="1"/>
  <c r="R13" i="21"/>
  <c r="AB13" i="21"/>
  <c r="R14" i="21"/>
  <c r="AB14" i="21"/>
  <c r="R21" i="21"/>
  <c r="R22" i="21"/>
  <c r="R23" i="21"/>
  <c r="X26" i="21"/>
  <c r="R27" i="21"/>
  <c r="R9" i="22"/>
  <c r="R10" i="22"/>
  <c r="R11" i="22"/>
  <c r="R12" i="22"/>
  <c r="R13" i="22"/>
  <c r="R14" i="22"/>
  <c r="AB14" i="22"/>
  <c r="AB15" i="22" s="1"/>
  <c r="M11" i="5" s="1"/>
  <c r="R21" i="22"/>
  <c r="R22" i="22"/>
  <c r="R23" i="22"/>
  <c r="T24" i="22"/>
  <c r="V25" i="22"/>
  <c r="X26" i="22"/>
  <c r="R27" i="22"/>
  <c r="AB27" i="22"/>
  <c r="AB28" i="22"/>
  <c r="R12" i="23"/>
  <c r="R15" i="23" s="1"/>
  <c r="C12" i="5" s="1"/>
  <c r="R14" i="23"/>
  <c r="R23" i="23"/>
  <c r="R29" i="23" s="1"/>
  <c r="D12" i="5" s="1"/>
  <c r="X25" i="23"/>
  <c r="T26" i="23"/>
  <c r="R27" i="23"/>
  <c r="R28" i="23"/>
  <c r="T10" i="21"/>
  <c r="T15" i="21" s="1"/>
  <c r="E10" i="5" s="1"/>
  <c r="T11" i="21"/>
  <c r="T12" i="21"/>
  <c r="T13" i="21"/>
  <c r="T14" i="21"/>
  <c r="X25" i="21"/>
  <c r="R26" i="21"/>
  <c r="R28" i="21"/>
  <c r="X15" i="22"/>
  <c r="I11" i="5" s="1"/>
  <c r="T10" i="22"/>
  <c r="T11" i="22"/>
  <c r="T12" i="22"/>
  <c r="T13" i="22"/>
  <c r="T15" i="22" s="1"/>
  <c r="E11" i="5" s="1"/>
  <c r="T14" i="22"/>
  <c r="G21" i="22"/>
  <c r="T22" i="22"/>
  <c r="T23" i="22"/>
  <c r="V24" i="22"/>
  <c r="K25" i="22"/>
  <c r="X25" i="22"/>
  <c r="R26" i="22"/>
  <c r="AB26" i="22"/>
  <c r="AB29" i="22" s="1"/>
  <c r="N11" i="5" s="1"/>
  <c r="T27" i="22"/>
  <c r="R28" i="22"/>
  <c r="V10" i="23"/>
  <c r="T12" i="23"/>
  <c r="K13" i="23"/>
  <c r="AB13" i="23"/>
  <c r="AB15" i="23" s="1"/>
  <c r="M12" i="5" s="1"/>
  <c r="K15" i="23"/>
  <c r="T21" i="23"/>
  <c r="K22" i="23"/>
  <c r="T23" i="23"/>
  <c r="R24" i="23"/>
  <c r="T27" i="23"/>
  <c r="T28" i="23"/>
  <c r="AE7" i="24"/>
  <c r="AB29" i="23"/>
  <c r="N12" i="5" s="1"/>
  <c r="T15" i="23"/>
  <c r="E12" i="5" s="1"/>
  <c r="AB29" i="21"/>
  <c r="N10" i="5" s="1"/>
  <c r="X15" i="21"/>
  <c r="I10" i="5" s="1"/>
  <c r="T29" i="21"/>
  <c r="F10" i="5" s="1"/>
  <c r="R29" i="21"/>
  <c r="D10" i="5" s="1"/>
  <c r="AE14" i="24"/>
  <c r="AE12" i="24"/>
  <c r="AE11" i="24"/>
  <c r="Z15" i="24"/>
  <c r="AE10" i="24"/>
  <c r="V15" i="24"/>
  <c r="G14" i="5" s="1"/>
  <c r="AE28" i="25"/>
  <c r="AE24" i="25"/>
  <c r="Z29" i="25"/>
  <c r="L13" i="5" s="1"/>
  <c r="Z15" i="25"/>
  <c r="V29" i="25"/>
  <c r="AE12" i="25"/>
  <c r="AE31" i="24"/>
  <c r="AE8" i="24"/>
  <c r="I9" i="23"/>
  <c r="G9" i="23"/>
  <c r="K24" i="23"/>
  <c r="I24" i="23"/>
  <c r="X21" i="23"/>
  <c r="G24" i="23"/>
  <c r="K26" i="23"/>
  <c r="I26" i="23"/>
  <c r="G26" i="23"/>
  <c r="K9" i="23"/>
  <c r="I10" i="23"/>
  <c r="G10" i="23"/>
  <c r="T7" i="23"/>
  <c r="M24" i="23"/>
  <c r="M26" i="23"/>
  <c r="R7" i="23"/>
  <c r="M9" i="23"/>
  <c r="K10" i="23"/>
  <c r="I11" i="23"/>
  <c r="V8" i="23"/>
  <c r="V7" i="23"/>
  <c r="G11" i="23"/>
  <c r="V27" i="23"/>
  <c r="V26" i="23"/>
  <c r="V25" i="23"/>
  <c r="V24" i="23"/>
  <c r="V23" i="23"/>
  <c r="K23" i="23"/>
  <c r="V28" i="23"/>
  <c r="I23" i="23"/>
  <c r="V22" i="23"/>
  <c r="G23" i="23"/>
  <c r="V21" i="23"/>
  <c r="X29" i="23"/>
  <c r="J12" i="5" s="1"/>
  <c r="K25" i="23"/>
  <c r="Z21" i="23"/>
  <c r="I25" i="23"/>
  <c r="Z27" i="23"/>
  <c r="Z26" i="23"/>
  <c r="Z25" i="23"/>
  <c r="G25" i="23"/>
  <c r="Z24" i="23"/>
  <c r="Z23" i="23"/>
  <c r="K27" i="23"/>
  <c r="I27" i="23"/>
  <c r="G27" i="23"/>
  <c r="AD21" i="23"/>
  <c r="M10" i="23"/>
  <c r="K11" i="23"/>
  <c r="V11" i="23"/>
  <c r="I12" i="23"/>
  <c r="G12" i="23"/>
  <c r="M12" i="23"/>
  <c r="V12" i="23"/>
  <c r="V13" i="23"/>
  <c r="V14" i="23"/>
  <c r="AB21" i="23"/>
  <c r="AE21" i="23" s="1"/>
  <c r="Z22" i="23"/>
  <c r="M23" i="23"/>
  <c r="M25" i="23"/>
  <c r="M27" i="23"/>
  <c r="Z28" i="23"/>
  <c r="M13" i="23"/>
  <c r="M14" i="23"/>
  <c r="M15" i="23"/>
  <c r="AB7" i="23"/>
  <c r="Z9" i="23"/>
  <c r="AE9" i="23" s="1"/>
  <c r="Z10" i="23"/>
  <c r="Z11" i="23"/>
  <c r="Z12" i="23"/>
  <c r="G13" i="23"/>
  <c r="Z13" i="23"/>
  <c r="G14" i="23"/>
  <c r="Z14" i="23"/>
  <c r="G15" i="23"/>
  <c r="M21" i="23"/>
  <c r="AD7" i="23"/>
  <c r="AD8" i="23"/>
  <c r="AD15" i="23" s="1"/>
  <c r="O12" i="5" s="1"/>
  <c r="G21" i="23"/>
  <c r="M22" i="22"/>
  <c r="T21" i="22"/>
  <c r="G22" i="22"/>
  <c r="M23" i="22"/>
  <c r="M24" i="22"/>
  <c r="M25" i="22"/>
  <c r="M26" i="22"/>
  <c r="M27" i="22"/>
  <c r="Z28" i="22"/>
  <c r="M9" i="22"/>
  <c r="M10" i="22"/>
  <c r="M11" i="22"/>
  <c r="M12" i="22"/>
  <c r="M13" i="22"/>
  <c r="M14" i="22"/>
  <c r="M15" i="22"/>
  <c r="V21" i="22"/>
  <c r="AD21" i="22"/>
  <c r="I22" i="22"/>
  <c r="G23" i="22"/>
  <c r="Z23" i="22"/>
  <c r="G24" i="22"/>
  <c r="Z24" i="22"/>
  <c r="AE24" i="22" s="1"/>
  <c r="G25" i="22"/>
  <c r="Z25" i="22"/>
  <c r="G26" i="22"/>
  <c r="Z26" i="22"/>
  <c r="G27" i="22"/>
  <c r="Z27" i="22"/>
  <c r="T7" i="22"/>
  <c r="AE7" i="22" s="1"/>
  <c r="AB7" i="22"/>
  <c r="Z9" i="22"/>
  <c r="AE9" i="22" s="1"/>
  <c r="Z10" i="22"/>
  <c r="Z11" i="22"/>
  <c r="Z12" i="22"/>
  <c r="G13" i="22"/>
  <c r="Z13" i="22"/>
  <c r="X21" i="22"/>
  <c r="V22" i="22"/>
  <c r="I23" i="22"/>
  <c r="M22" i="21"/>
  <c r="T21" i="21"/>
  <c r="AE21" i="21" s="1"/>
  <c r="G22" i="21"/>
  <c r="M23" i="21"/>
  <c r="M24" i="21"/>
  <c r="M25" i="21"/>
  <c r="M26" i="21"/>
  <c r="M27" i="21"/>
  <c r="Z28" i="21"/>
  <c r="AE28" i="21" s="1"/>
  <c r="M9" i="21"/>
  <c r="M10" i="21"/>
  <c r="M11" i="21"/>
  <c r="M12" i="21"/>
  <c r="M13" i="21"/>
  <c r="M14" i="21"/>
  <c r="M15" i="21"/>
  <c r="V21" i="21"/>
  <c r="AD21" i="21"/>
  <c r="I22" i="21"/>
  <c r="G23" i="21"/>
  <c r="Z23" i="21"/>
  <c r="G24" i="21"/>
  <c r="Z24" i="21"/>
  <c r="G25" i="21"/>
  <c r="Z25" i="21"/>
  <c r="AE25" i="21" s="1"/>
  <c r="G26" i="21"/>
  <c r="Z26" i="21"/>
  <c r="G27" i="21"/>
  <c r="Z27" i="21"/>
  <c r="AE27" i="21" s="1"/>
  <c r="T7" i="21"/>
  <c r="AB7" i="21"/>
  <c r="Z9" i="21"/>
  <c r="Z10" i="21"/>
  <c r="Z11" i="21"/>
  <c r="Z12" i="21"/>
  <c r="G13" i="21"/>
  <c r="Z13" i="21"/>
  <c r="X21" i="21"/>
  <c r="V22" i="21"/>
  <c r="I23" i="21"/>
  <c r="B7" i="5"/>
  <c r="B9" i="5"/>
  <c r="B8" i="5"/>
  <c r="B6" i="5"/>
  <c r="B5" i="5"/>
  <c r="D27" i="17"/>
  <c r="M27" i="17" s="1"/>
  <c r="D26" i="17"/>
  <c r="AB28" i="17" s="1"/>
  <c r="D25" i="17"/>
  <c r="Z28" i="17" s="1"/>
  <c r="D24" i="17"/>
  <c r="X21" i="17" s="1"/>
  <c r="D23" i="17"/>
  <c r="M23" i="17" s="1"/>
  <c r="Z22" i="17"/>
  <c r="D22" i="17"/>
  <c r="T27" i="17" s="1"/>
  <c r="D21" i="17"/>
  <c r="R26" i="17" s="1"/>
  <c r="D15" i="17"/>
  <c r="I15" i="17" s="1"/>
  <c r="D14" i="17"/>
  <c r="AB14" i="17" s="1"/>
  <c r="D13" i="17"/>
  <c r="I13" i="17" s="1"/>
  <c r="D12" i="17"/>
  <c r="X12" i="17" s="1"/>
  <c r="X11" i="17"/>
  <c r="D11" i="17"/>
  <c r="V12" i="17" s="1"/>
  <c r="D10" i="17"/>
  <c r="T10" i="17" s="1"/>
  <c r="X9" i="17"/>
  <c r="D9" i="17"/>
  <c r="I9" i="17" s="1"/>
  <c r="D27" i="16"/>
  <c r="K27" i="16" s="1"/>
  <c r="D26" i="16"/>
  <c r="AB25" i="16" s="1"/>
  <c r="D25" i="16"/>
  <c r="D24" i="16"/>
  <c r="X23" i="16" s="1"/>
  <c r="D23" i="16"/>
  <c r="D22" i="16"/>
  <c r="T22" i="16" s="1"/>
  <c r="D21" i="16"/>
  <c r="R26" i="16" s="1"/>
  <c r="D15" i="16"/>
  <c r="D14" i="16"/>
  <c r="AB14" i="16" s="1"/>
  <c r="D13" i="16"/>
  <c r="D12" i="16"/>
  <c r="X10" i="16" s="1"/>
  <c r="D11" i="16"/>
  <c r="D10" i="16"/>
  <c r="M10" i="16" s="1"/>
  <c r="D9" i="16"/>
  <c r="R14" i="16" s="1"/>
  <c r="D27" i="15"/>
  <c r="D26" i="15"/>
  <c r="I26" i="15" s="1"/>
  <c r="D25" i="15"/>
  <c r="Z22" i="15" s="1"/>
  <c r="D24" i="15"/>
  <c r="X23" i="15" s="1"/>
  <c r="D23" i="15"/>
  <c r="M23" i="15" s="1"/>
  <c r="D22" i="15"/>
  <c r="T25" i="15" s="1"/>
  <c r="X21" i="15"/>
  <c r="D21" i="15"/>
  <c r="R27" i="15" s="1"/>
  <c r="D15" i="15"/>
  <c r="K15" i="15" s="1"/>
  <c r="D14" i="15"/>
  <c r="AB14" i="15" s="1"/>
  <c r="AB13" i="15"/>
  <c r="D13" i="15"/>
  <c r="K13" i="15" s="1"/>
  <c r="D12" i="15"/>
  <c r="X13" i="15" s="1"/>
  <c r="D11" i="15"/>
  <c r="V14" i="15" s="1"/>
  <c r="AB10" i="15"/>
  <c r="D10" i="15"/>
  <c r="D9" i="15"/>
  <c r="R7" i="15" s="1"/>
  <c r="D27" i="14"/>
  <c r="G27" i="14" s="1"/>
  <c r="D26" i="14"/>
  <c r="D25" i="14"/>
  <c r="Z27" i="14" s="1"/>
  <c r="D24" i="14"/>
  <c r="X26" i="14" s="1"/>
  <c r="D23" i="14"/>
  <c r="V21" i="14" s="1"/>
  <c r="D22" i="14"/>
  <c r="T27" i="14" s="1"/>
  <c r="D21" i="14"/>
  <c r="R22" i="14" s="1"/>
  <c r="D15" i="14"/>
  <c r="K15" i="14" s="1"/>
  <c r="D14" i="14"/>
  <c r="K14" i="14" s="1"/>
  <c r="AB13" i="14"/>
  <c r="D13" i="14"/>
  <c r="D12" i="14"/>
  <c r="X14" i="14" s="1"/>
  <c r="AB11" i="14"/>
  <c r="D11" i="14"/>
  <c r="V14" i="14" s="1"/>
  <c r="D10" i="14"/>
  <c r="T11" i="14" s="1"/>
  <c r="D9" i="14"/>
  <c r="R8" i="14" s="1"/>
  <c r="AB8" i="14"/>
  <c r="T29" i="23" l="1"/>
  <c r="F12" i="5" s="1"/>
  <c r="AE25" i="22"/>
  <c r="AE27" i="22"/>
  <c r="AE28" i="22"/>
  <c r="AE10" i="22"/>
  <c r="AE11" i="22"/>
  <c r="AE12" i="22"/>
  <c r="AE26" i="21"/>
  <c r="AE24" i="21"/>
  <c r="AE9" i="21"/>
  <c r="AE11" i="21"/>
  <c r="AE13" i="21"/>
  <c r="AE10" i="21"/>
  <c r="AE14" i="21"/>
  <c r="R15" i="21"/>
  <c r="C10" i="5" s="1"/>
  <c r="R14" i="5"/>
  <c r="R29" i="22"/>
  <c r="D11" i="5" s="1"/>
  <c r="AE13" i="22"/>
  <c r="AE10" i="23"/>
  <c r="T29" i="22"/>
  <c r="F11" i="5" s="1"/>
  <c r="R15" i="22"/>
  <c r="C11" i="5" s="1"/>
  <c r="X22" i="16"/>
  <c r="V21" i="17"/>
  <c r="K23" i="17"/>
  <c r="AE12" i="21"/>
  <c r="AE21" i="22"/>
  <c r="AE26" i="22"/>
  <c r="AE17" i="24"/>
  <c r="AE33" i="24" s="1"/>
  <c r="K14" i="5"/>
  <c r="AE28" i="23"/>
  <c r="AE27" i="23"/>
  <c r="AE26" i="23"/>
  <c r="AE25" i="23"/>
  <c r="AE23" i="23"/>
  <c r="AE22" i="23"/>
  <c r="AE14" i="23"/>
  <c r="AE24" i="23"/>
  <c r="V15" i="23"/>
  <c r="G12" i="5" s="1"/>
  <c r="Z15" i="22"/>
  <c r="K11" i="5" s="1"/>
  <c r="AE17" i="25"/>
  <c r="K13" i="5"/>
  <c r="AE31" i="25"/>
  <c r="H13" i="5"/>
  <c r="Z15" i="23"/>
  <c r="V29" i="23"/>
  <c r="AE7" i="23"/>
  <c r="Z29" i="23"/>
  <c r="L12" i="5" s="1"/>
  <c r="AE13" i="23"/>
  <c r="AE8" i="23"/>
  <c r="AE12" i="23"/>
  <c r="AE11" i="23"/>
  <c r="Z29" i="22"/>
  <c r="L11" i="5" s="1"/>
  <c r="AE23" i="22"/>
  <c r="V29" i="22"/>
  <c r="AE22" i="22"/>
  <c r="V29" i="21"/>
  <c r="H10" i="5" s="1"/>
  <c r="AE22" i="21"/>
  <c r="Z15" i="21"/>
  <c r="K10" i="5" s="1"/>
  <c r="AE7" i="21"/>
  <c r="Z29" i="21"/>
  <c r="L10" i="5" s="1"/>
  <c r="AE23" i="21"/>
  <c r="Z22" i="14"/>
  <c r="T28" i="14"/>
  <c r="X10" i="14"/>
  <c r="AB8" i="16"/>
  <c r="T22" i="17"/>
  <c r="AB10" i="16"/>
  <c r="AB12" i="16"/>
  <c r="R9" i="17"/>
  <c r="V27" i="17"/>
  <c r="AB10" i="14"/>
  <c r="AB12" i="14"/>
  <c r="T14" i="14"/>
  <c r="X25" i="14"/>
  <c r="Z8" i="15"/>
  <c r="AB9" i="16"/>
  <c r="R7" i="17"/>
  <c r="R14" i="17"/>
  <c r="G23" i="17"/>
  <c r="AB9" i="14"/>
  <c r="K22" i="14"/>
  <c r="Z23" i="14"/>
  <c r="AB22" i="15"/>
  <c r="AB24" i="15"/>
  <c r="AB7" i="16"/>
  <c r="AB11" i="16"/>
  <c r="AB13" i="16"/>
  <c r="Z8" i="17"/>
  <c r="V22" i="17"/>
  <c r="I23" i="17"/>
  <c r="T22" i="14"/>
  <c r="AB28" i="16"/>
  <c r="T10" i="16"/>
  <c r="T13" i="16"/>
  <c r="AB22" i="16"/>
  <c r="AB8" i="17"/>
  <c r="AB24" i="17"/>
  <c r="R8" i="16"/>
  <c r="T9" i="16"/>
  <c r="AB21" i="16"/>
  <c r="X25" i="16"/>
  <c r="AB27" i="16"/>
  <c r="Z7" i="17"/>
  <c r="K13" i="17"/>
  <c r="V14" i="17"/>
  <c r="AD21" i="17"/>
  <c r="AD22" i="17"/>
  <c r="AD29" i="17" s="1"/>
  <c r="P9" i="5" s="1"/>
  <c r="G27" i="17"/>
  <c r="Z7" i="15"/>
  <c r="X10" i="15"/>
  <c r="AB12" i="15"/>
  <c r="R26" i="15"/>
  <c r="T8" i="16"/>
  <c r="AB23" i="16"/>
  <c r="X28" i="16"/>
  <c r="R8" i="17"/>
  <c r="K9" i="17"/>
  <c r="R10" i="17"/>
  <c r="R13" i="17"/>
  <c r="AB23" i="17"/>
  <c r="K25" i="17"/>
  <c r="I27" i="17"/>
  <c r="T22" i="15"/>
  <c r="V23" i="15"/>
  <c r="T11" i="17"/>
  <c r="X13" i="14"/>
  <c r="Z21" i="14"/>
  <c r="I25" i="14"/>
  <c r="V22" i="15"/>
  <c r="V25" i="15"/>
  <c r="T13" i="17"/>
  <c r="R7" i="14"/>
  <c r="X12" i="14"/>
  <c r="AD21" i="14"/>
  <c r="K24" i="14"/>
  <c r="K25" i="14"/>
  <c r="T26" i="14"/>
  <c r="K27" i="14"/>
  <c r="AB9" i="15"/>
  <c r="X14" i="15"/>
  <c r="V21" i="15"/>
  <c r="I23" i="15"/>
  <c r="T28" i="15"/>
  <c r="R24" i="16"/>
  <c r="X27" i="16"/>
  <c r="T9" i="17"/>
  <c r="AB13" i="17"/>
  <c r="R22" i="17"/>
  <c r="V23" i="17"/>
  <c r="R24" i="17"/>
  <c r="G25" i="17"/>
  <c r="V25" i="17"/>
  <c r="Z26" i="17"/>
  <c r="K27" i="17"/>
  <c r="R28" i="17"/>
  <c r="V24" i="15"/>
  <c r="V27" i="15"/>
  <c r="AD22" i="14"/>
  <c r="AD29" i="14" s="1"/>
  <c r="P6" i="5" s="1"/>
  <c r="I27" i="14"/>
  <c r="G23" i="15"/>
  <c r="V26" i="15"/>
  <c r="R28" i="15"/>
  <c r="T25" i="17"/>
  <c r="AB27" i="17"/>
  <c r="X22" i="14"/>
  <c r="T23" i="14"/>
  <c r="Z24" i="14"/>
  <c r="T25" i="14"/>
  <c r="X8" i="15"/>
  <c r="X11" i="15"/>
  <c r="K23" i="15"/>
  <c r="R24" i="15"/>
  <c r="R25" i="15"/>
  <c r="R12" i="17"/>
  <c r="Z21" i="17"/>
  <c r="Z23" i="17"/>
  <c r="Z24" i="17"/>
  <c r="I25" i="17"/>
  <c r="AB25" i="17"/>
  <c r="M23" i="14"/>
  <c r="K23" i="14"/>
  <c r="V28" i="14"/>
  <c r="V27" i="14"/>
  <c r="V25" i="14"/>
  <c r="V22" i="14"/>
  <c r="V23" i="14"/>
  <c r="V26" i="14"/>
  <c r="G27" i="15"/>
  <c r="K27" i="15"/>
  <c r="I27" i="15"/>
  <c r="AD22" i="15"/>
  <c r="AD29" i="15" s="1"/>
  <c r="P7" i="5" s="1"/>
  <c r="Z9" i="16"/>
  <c r="Z10" i="16"/>
  <c r="Z27" i="16"/>
  <c r="I25" i="16"/>
  <c r="Z22" i="16"/>
  <c r="Z21" i="16"/>
  <c r="K9" i="14"/>
  <c r="R13" i="14"/>
  <c r="K10" i="14"/>
  <c r="T12" i="14"/>
  <c r="M10" i="14"/>
  <c r="T9" i="14"/>
  <c r="G23" i="14"/>
  <c r="V24" i="14"/>
  <c r="G26" i="14"/>
  <c r="AB27" i="14"/>
  <c r="AB26" i="14"/>
  <c r="AB25" i="14"/>
  <c r="AB24" i="14"/>
  <c r="K26" i="14"/>
  <c r="AB23" i="14"/>
  <c r="AB28" i="14"/>
  <c r="K10" i="15"/>
  <c r="T13" i="15"/>
  <c r="M10" i="15"/>
  <c r="T8" i="15"/>
  <c r="AD21" i="15"/>
  <c r="R13" i="16"/>
  <c r="R10" i="16"/>
  <c r="M9" i="16"/>
  <c r="R9" i="16"/>
  <c r="X11" i="16"/>
  <c r="X8" i="16"/>
  <c r="X13" i="16"/>
  <c r="X12" i="16"/>
  <c r="X14" i="16"/>
  <c r="I22" i="16"/>
  <c r="T28" i="16"/>
  <c r="T27" i="16"/>
  <c r="T25" i="16"/>
  <c r="T23" i="16"/>
  <c r="K22" i="16"/>
  <c r="G23" i="16"/>
  <c r="V27" i="16"/>
  <c r="V26" i="16"/>
  <c r="V25" i="16"/>
  <c r="V24" i="16"/>
  <c r="V23" i="16"/>
  <c r="I23" i="16"/>
  <c r="V28" i="16"/>
  <c r="K25" i="16"/>
  <c r="G22" i="17"/>
  <c r="K22" i="17"/>
  <c r="T28" i="17"/>
  <c r="T24" i="17"/>
  <c r="T26" i="17"/>
  <c r="T8" i="14"/>
  <c r="R9" i="14"/>
  <c r="R10" i="14"/>
  <c r="K12" i="14"/>
  <c r="X11" i="14"/>
  <c r="K13" i="14"/>
  <c r="Z8" i="14"/>
  <c r="Z7" i="14"/>
  <c r="AB21" i="14"/>
  <c r="AB22" i="14"/>
  <c r="I23" i="14"/>
  <c r="M24" i="14"/>
  <c r="X28" i="14"/>
  <c r="G24" i="14"/>
  <c r="X23" i="14"/>
  <c r="X21" i="14"/>
  <c r="X24" i="14"/>
  <c r="I26" i="14"/>
  <c r="X27" i="14"/>
  <c r="K9" i="15"/>
  <c r="R14" i="15"/>
  <c r="R10" i="15"/>
  <c r="R8" i="15"/>
  <c r="R9" i="15"/>
  <c r="T10" i="15"/>
  <c r="R11" i="15"/>
  <c r="R12" i="15"/>
  <c r="R13" i="15"/>
  <c r="T14" i="15"/>
  <c r="K21" i="15"/>
  <c r="R23" i="15"/>
  <c r="I22" i="15"/>
  <c r="K22" i="15"/>
  <c r="T26" i="15"/>
  <c r="T24" i="15"/>
  <c r="G24" i="15"/>
  <c r="X27" i="15"/>
  <c r="X26" i="15"/>
  <c r="X25" i="15"/>
  <c r="X24" i="15"/>
  <c r="K24" i="15"/>
  <c r="X22" i="15"/>
  <c r="T27" i="15"/>
  <c r="X28" i="15"/>
  <c r="R12" i="16"/>
  <c r="V22" i="16"/>
  <c r="K23" i="16"/>
  <c r="T26" i="16"/>
  <c r="I11" i="17"/>
  <c r="V13" i="17"/>
  <c r="V9" i="17"/>
  <c r="V11" i="17"/>
  <c r="V10" i="17"/>
  <c r="I12" i="17"/>
  <c r="X14" i="17"/>
  <c r="X10" i="17"/>
  <c r="X13" i="17"/>
  <c r="X7" i="17"/>
  <c r="K12" i="17"/>
  <c r="X8" i="17"/>
  <c r="I22" i="17"/>
  <c r="X8" i="14"/>
  <c r="X9" i="14"/>
  <c r="T10" i="14"/>
  <c r="R11" i="14"/>
  <c r="R12" i="14"/>
  <c r="T13" i="14"/>
  <c r="R14" i="14"/>
  <c r="K21" i="14"/>
  <c r="R27" i="14"/>
  <c r="R26" i="14"/>
  <c r="R25" i="14"/>
  <c r="R24" i="14"/>
  <c r="R23" i="14"/>
  <c r="I24" i="14"/>
  <c r="R28" i="14"/>
  <c r="T9" i="15"/>
  <c r="T11" i="15"/>
  <c r="T12" i="15"/>
  <c r="R22" i="15"/>
  <c r="T23" i="15"/>
  <c r="I24" i="15"/>
  <c r="Z27" i="15"/>
  <c r="K25" i="15"/>
  <c r="Z23" i="15"/>
  <c r="Z21" i="15"/>
  <c r="I25" i="15"/>
  <c r="G26" i="15"/>
  <c r="K26" i="15"/>
  <c r="AB28" i="15"/>
  <c r="AB27" i="15"/>
  <c r="AB25" i="15"/>
  <c r="AB23" i="15"/>
  <c r="AB21" i="15"/>
  <c r="AB26" i="15"/>
  <c r="R7" i="16"/>
  <c r="Z8" i="16"/>
  <c r="X9" i="16"/>
  <c r="R11" i="16"/>
  <c r="R22" i="16"/>
  <c r="R28" i="16"/>
  <c r="R27" i="16"/>
  <c r="R25" i="16"/>
  <c r="R23" i="16"/>
  <c r="T24" i="16"/>
  <c r="G27" i="16"/>
  <c r="I27" i="16"/>
  <c r="AD22" i="16"/>
  <c r="AD29" i="16" s="1"/>
  <c r="P8" i="5" s="1"/>
  <c r="K11" i="17"/>
  <c r="I14" i="17"/>
  <c r="K14" i="17"/>
  <c r="AB11" i="17"/>
  <c r="AB10" i="17"/>
  <c r="AB12" i="17"/>
  <c r="AB9" i="17"/>
  <c r="T23" i="17"/>
  <c r="M24" i="17"/>
  <c r="I24" i="17"/>
  <c r="X22" i="17"/>
  <c r="X28" i="17"/>
  <c r="X27" i="17"/>
  <c r="X25" i="17"/>
  <c r="K24" i="17"/>
  <c r="X26" i="17"/>
  <c r="X24" i="17"/>
  <c r="G24" i="17"/>
  <c r="X23" i="17"/>
  <c r="M26" i="17"/>
  <c r="I26" i="17"/>
  <c r="AB21" i="17"/>
  <c r="K26" i="17"/>
  <c r="G26" i="17"/>
  <c r="AB22" i="17"/>
  <c r="AB26" i="17"/>
  <c r="G24" i="16"/>
  <c r="I24" i="16"/>
  <c r="X24" i="16"/>
  <c r="G26" i="16"/>
  <c r="I26" i="16"/>
  <c r="X26" i="16"/>
  <c r="AB14" i="14"/>
  <c r="I22" i="14"/>
  <c r="T24" i="14"/>
  <c r="K12" i="15"/>
  <c r="X12" i="15"/>
  <c r="X9" i="15"/>
  <c r="K14" i="15"/>
  <c r="AB11" i="15"/>
  <c r="AB8" i="15"/>
  <c r="T12" i="16"/>
  <c r="T7" i="16"/>
  <c r="T11" i="16"/>
  <c r="T14" i="16"/>
  <c r="X21" i="16"/>
  <c r="K24" i="16"/>
  <c r="AB24" i="16"/>
  <c r="K26" i="16"/>
  <c r="AB26" i="16"/>
  <c r="I10" i="17"/>
  <c r="T12" i="17"/>
  <c r="K10" i="17"/>
  <c r="T8" i="17"/>
  <c r="T14" i="17"/>
  <c r="I21" i="17"/>
  <c r="R27" i="17"/>
  <c r="R25" i="17"/>
  <c r="R23" i="17"/>
  <c r="K21" i="17"/>
  <c r="V28" i="15"/>
  <c r="R11" i="17"/>
  <c r="V24" i="17"/>
  <c r="Z25" i="17"/>
  <c r="V26" i="17"/>
  <c r="Z27" i="17"/>
  <c r="V28" i="17"/>
  <c r="K15" i="17"/>
  <c r="M9" i="17"/>
  <c r="M10" i="17"/>
  <c r="M11" i="17"/>
  <c r="M12" i="17"/>
  <c r="M13" i="17"/>
  <c r="M14" i="17"/>
  <c r="M15" i="17"/>
  <c r="M21" i="17"/>
  <c r="T7" i="17"/>
  <c r="AB7" i="17"/>
  <c r="G9" i="17"/>
  <c r="Z9" i="17"/>
  <c r="G10" i="17"/>
  <c r="Z10" i="17"/>
  <c r="G11" i="17"/>
  <c r="Z11" i="17"/>
  <c r="G12" i="17"/>
  <c r="Z12" i="17"/>
  <c r="G13" i="17"/>
  <c r="Z13" i="17"/>
  <c r="G14" i="17"/>
  <c r="Z14" i="17"/>
  <c r="G15" i="17"/>
  <c r="G21" i="17"/>
  <c r="R21" i="17"/>
  <c r="M22" i="17"/>
  <c r="V7" i="17"/>
  <c r="AD7" i="17"/>
  <c r="V8" i="17"/>
  <c r="AD8" i="17"/>
  <c r="AD15" i="17" s="1"/>
  <c r="O9" i="5" s="1"/>
  <c r="T21" i="17"/>
  <c r="M25" i="17"/>
  <c r="K12" i="16"/>
  <c r="X7" i="16"/>
  <c r="I12" i="16"/>
  <c r="G12" i="16"/>
  <c r="K14" i="16"/>
  <c r="I14" i="16"/>
  <c r="G14" i="16"/>
  <c r="M12" i="16"/>
  <c r="M14" i="16"/>
  <c r="K21" i="16"/>
  <c r="I21" i="16"/>
  <c r="R21" i="16"/>
  <c r="G21" i="16"/>
  <c r="K9" i="16"/>
  <c r="I9" i="16"/>
  <c r="K10" i="16"/>
  <c r="I10" i="16"/>
  <c r="V14" i="16"/>
  <c r="V13" i="16"/>
  <c r="V12" i="16"/>
  <c r="V11" i="16"/>
  <c r="K11" i="16"/>
  <c r="V10" i="16"/>
  <c r="V9" i="16"/>
  <c r="I11" i="16"/>
  <c r="V8" i="16"/>
  <c r="V7" i="16"/>
  <c r="G11" i="16"/>
  <c r="K13" i="16"/>
  <c r="I13" i="16"/>
  <c r="Z14" i="16"/>
  <c r="Z13" i="16"/>
  <c r="G13" i="16"/>
  <c r="Z12" i="16"/>
  <c r="Z11" i="16"/>
  <c r="K15" i="16"/>
  <c r="I15" i="16"/>
  <c r="AD8" i="16"/>
  <c r="AD15" i="16" s="1"/>
  <c r="O8" i="5" s="1"/>
  <c r="AD7" i="16"/>
  <c r="G15" i="16"/>
  <c r="M21" i="16"/>
  <c r="Z7" i="16"/>
  <c r="G9" i="16"/>
  <c r="G10" i="16"/>
  <c r="M11" i="16"/>
  <c r="M13" i="16"/>
  <c r="M15" i="16"/>
  <c r="M22" i="16"/>
  <c r="T21" i="16"/>
  <c r="G22" i="16"/>
  <c r="M23" i="16"/>
  <c r="M24" i="16"/>
  <c r="M25" i="16"/>
  <c r="M26" i="16"/>
  <c r="M27" i="16"/>
  <c r="Z28" i="16"/>
  <c r="V21" i="16"/>
  <c r="AD21" i="16"/>
  <c r="Z23" i="16"/>
  <c r="Z24" i="16"/>
  <c r="G25" i="16"/>
  <c r="Z25" i="16"/>
  <c r="Z26" i="16"/>
  <c r="M11" i="15"/>
  <c r="M12" i="15"/>
  <c r="M15" i="15"/>
  <c r="M21" i="15"/>
  <c r="T7" i="15"/>
  <c r="G9" i="15"/>
  <c r="Z9" i="15"/>
  <c r="G11" i="15"/>
  <c r="G12" i="15"/>
  <c r="G13" i="15"/>
  <c r="G14" i="15"/>
  <c r="Z14" i="15"/>
  <c r="G21" i="15"/>
  <c r="R21" i="15"/>
  <c r="M22" i="15"/>
  <c r="V7" i="15"/>
  <c r="AD7" i="15"/>
  <c r="V8" i="15"/>
  <c r="AD8" i="15"/>
  <c r="AD15" i="15" s="1"/>
  <c r="O7" i="5" s="1"/>
  <c r="I9" i="15"/>
  <c r="I10" i="15"/>
  <c r="I11" i="15"/>
  <c r="I12" i="15"/>
  <c r="I13" i="15"/>
  <c r="I14" i="15"/>
  <c r="I15" i="15"/>
  <c r="I21" i="15"/>
  <c r="T21" i="15"/>
  <c r="G22" i="15"/>
  <c r="M24" i="15"/>
  <c r="M25" i="15"/>
  <c r="M26" i="15"/>
  <c r="M27" i="15"/>
  <c r="Z28" i="15"/>
  <c r="M9" i="15"/>
  <c r="M13" i="15"/>
  <c r="M14" i="15"/>
  <c r="AB7" i="15"/>
  <c r="G10" i="15"/>
  <c r="Z10" i="15"/>
  <c r="Z11" i="15"/>
  <c r="Z12" i="15"/>
  <c r="Z13" i="15"/>
  <c r="G15" i="15"/>
  <c r="X7" i="15"/>
  <c r="V9" i="15"/>
  <c r="V10" i="15"/>
  <c r="K11" i="15"/>
  <c r="V11" i="15"/>
  <c r="V12" i="15"/>
  <c r="V13" i="15"/>
  <c r="Z24" i="15"/>
  <c r="G25" i="15"/>
  <c r="Z25" i="15"/>
  <c r="Z26" i="15"/>
  <c r="M9" i="14"/>
  <c r="M12" i="14"/>
  <c r="M13" i="14"/>
  <c r="M14" i="14"/>
  <c r="M21" i="14"/>
  <c r="AB7" i="14"/>
  <c r="G10" i="14"/>
  <c r="Z10" i="14"/>
  <c r="G12" i="14"/>
  <c r="Z12" i="14"/>
  <c r="G14" i="14"/>
  <c r="Z14" i="14"/>
  <c r="G21" i="14"/>
  <c r="R21" i="14"/>
  <c r="V7" i="14"/>
  <c r="AD7" i="14"/>
  <c r="V8" i="14"/>
  <c r="AD8" i="14"/>
  <c r="AD15" i="14" s="1"/>
  <c r="O6" i="5" s="1"/>
  <c r="I9" i="14"/>
  <c r="I10" i="14"/>
  <c r="I11" i="14"/>
  <c r="I12" i="14"/>
  <c r="I13" i="14"/>
  <c r="I14" i="14"/>
  <c r="I15" i="14"/>
  <c r="I21" i="14"/>
  <c r="T21" i="14"/>
  <c r="G22" i="14"/>
  <c r="M25" i="14"/>
  <c r="M26" i="14"/>
  <c r="M27" i="14"/>
  <c r="Z28" i="14"/>
  <c r="M11" i="14"/>
  <c r="M15" i="14"/>
  <c r="T7" i="14"/>
  <c r="G9" i="14"/>
  <c r="Z9" i="14"/>
  <c r="G11" i="14"/>
  <c r="Z11" i="14"/>
  <c r="G13" i="14"/>
  <c r="Z13" i="14"/>
  <c r="G15" i="14"/>
  <c r="M22" i="14"/>
  <c r="X7" i="14"/>
  <c r="V9" i="14"/>
  <c r="V10" i="14"/>
  <c r="K11" i="14"/>
  <c r="V11" i="14"/>
  <c r="V12" i="14"/>
  <c r="V13" i="14"/>
  <c r="G25" i="14"/>
  <c r="Z25" i="14"/>
  <c r="Z26" i="14"/>
  <c r="T28" i="4"/>
  <c r="T27" i="4"/>
  <c r="T26" i="4"/>
  <c r="T25" i="4"/>
  <c r="T24" i="4"/>
  <c r="D27" i="4"/>
  <c r="T23" i="4"/>
  <c r="D26" i="4"/>
  <c r="G26" i="4" s="1"/>
  <c r="AB22" i="4"/>
  <c r="D25" i="4"/>
  <c r="Z23" i="4" s="1"/>
  <c r="D24" i="4"/>
  <c r="G24" i="4" s="1"/>
  <c r="D23" i="4"/>
  <c r="V21" i="4" s="1"/>
  <c r="D22" i="4"/>
  <c r="D21" i="4"/>
  <c r="R21" i="4" s="1"/>
  <c r="D15" i="4"/>
  <c r="T14" i="4"/>
  <c r="R14" i="4"/>
  <c r="D14" i="4"/>
  <c r="AB14" i="4" s="1"/>
  <c r="T13" i="4"/>
  <c r="D13" i="4"/>
  <c r="Z13" i="4" s="1"/>
  <c r="AB12" i="4"/>
  <c r="X12" i="4"/>
  <c r="D12" i="4"/>
  <c r="M12" i="4" s="1"/>
  <c r="AB11" i="4"/>
  <c r="R11" i="4"/>
  <c r="D11" i="4"/>
  <c r="I11" i="4" s="1"/>
  <c r="AB10" i="4"/>
  <c r="T10" i="4"/>
  <c r="R10" i="4"/>
  <c r="D10" i="4"/>
  <c r="M10" i="4" s="1"/>
  <c r="AB9" i="4"/>
  <c r="X9" i="4"/>
  <c r="T9" i="4"/>
  <c r="R9" i="4"/>
  <c r="D9" i="4"/>
  <c r="G9" i="4" s="1"/>
  <c r="AB8" i="4"/>
  <c r="X8" i="4"/>
  <c r="T8" i="4"/>
  <c r="R8" i="4"/>
  <c r="AE33" i="25" l="1"/>
  <c r="X23" i="4"/>
  <c r="AB23" i="4"/>
  <c r="X24" i="4"/>
  <c r="X25" i="4"/>
  <c r="X26" i="4"/>
  <c r="X27" i="4"/>
  <c r="X28" i="4"/>
  <c r="X13" i="4"/>
  <c r="X10" i="4"/>
  <c r="T11" i="4"/>
  <c r="R12" i="4"/>
  <c r="AB13" i="4"/>
  <c r="AB15" i="4" s="1"/>
  <c r="M5" i="5" s="1"/>
  <c r="X14" i="4"/>
  <c r="G22" i="4"/>
  <c r="T22" i="4"/>
  <c r="R22" i="4"/>
  <c r="R29" i="4" s="1"/>
  <c r="R23" i="4"/>
  <c r="AB24" i="4"/>
  <c r="AB25" i="4"/>
  <c r="AB26" i="4"/>
  <c r="AB29" i="4" s="1"/>
  <c r="AB27" i="4"/>
  <c r="AB28" i="4"/>
  <c r="X11" i="4"/>
  <c r="T12" i="4"/>
  <c r="R13" i="4"/>
  <c r="X22" i="4"/>
  <c r="R24" i="4"/>
  <c r="R25" i="4"/>
  <c r="R26" i="4"/>
  <c r="R27" i="4"/>
  <c r="R28" i="4"/>
  <c r="R13" i="5"/>
  <c r="AE17" i="22"/>
  <c r="AE17" i="23"/>
  <c r="K12" i="5"/>
  <c r="AE31" i="23"/>
  <c r="H12" i="5"/>
  <c r="AE17" i="21"/>
  <c r="R10" i="5"/>
  <c r="AE31" i="22"/>
  <c r="H11" i="5"/>
  <c r="R11" i="5" s="1"/>
  <c r="AE31" i="21"/>
  <c r="AE26" i="15"/>
  <c r="AE14" i="17"/>
  <c r="V29" i="15"/>
  <c r="H7" i="5" s="1"/>
  <c r="AB15" i="14"/>
  <c r="M6" i="5" s="1"/>
  <c r="X15" i="14"/>
  <c r="I6" i="5" s="1"/>
  <c r="AE22" i="15"/>
  <c r="AB15" i="16"/>
  <c r="M8" i="5" s="1"/>
  <c r="AE10" i="17"/>
  <c r="AB29" i="14"/>
  <c r="N6" i="5" s="1"/>
  <c r="T29" i="14"/>
  <c r="F6" i="5" s="1"/>
  <c r="AE27" i="17"/>
  <c r="AB29" i="17"/>
  <c r="N9" i="5" s="1"/>
  <c r="AE27" i="14"/>
  <c r="R15" i="16"/>
  <c r="AE13" i="14"/>
  <c r="R15" i="17"/>
  <c r="T29" i="16"/>
  <c r="F8" i="5" s="1"/>
  <c r="AE24" i="14"/>
  <c r="T15" i="14"/>
  <c r="E6" i="5" s="1"/>
  <c r="AE14" i="14"/>
  <c r="T29" i="15"/>
  <c r="F7" i="5" s="1"/>
  <c r="R29" i="14"/>
  <c r="V29" i="16"/>
  <c r="H8" i="5" s="1"/>
  <c r="X15" i="15"/>
  <c r="I7" i="5" s="1"/>
  <c r="V29" i="17"/>
  <c r="H9" i="5" s="1"/>
  <c r="AE25" i="17"/>
  <c r="AB29" i="16"/>
  <c r="N8" i="5" s="1"/>
  <c r="T15" i="16"/>
  <c r="E8" i="5" s="1"/>
  <c r="AB15" i="15"/>
  <c r="M7" i="5" s="1"/>
  <c r="X29" i="16"/>
  <c r="J8" i="5" s="1"/>
  <c r="AE26" i="17"/>
  <c r="AB29" i="15"/>
  <c r="N7" i="5" s="1"/>
  <c r="R29" i="15"/>
  <c r="X15" i="17"/>
  <c r="I9" i="5" s="1"/>
  <c r="R15" i="15"/>
  <c r="Z29" i="15"/>
  <c r="L7" i="5" s="1"/>
  <c r="AE13" i="16"/>
  <c r="AE12" i="17"/>
  <c r="AE10" i="14"/>
  <c r="AE9" i="16"/>
  <c r="R29" i="17"/>
  <c r="T15" i="15"/>
  <c r="E7" i="5" s="1"/>
  <c r="AE12" i="14"/>
  <c r="AE8" i="14"/>
  <c r="AE21" i="14"/>
  <c r="AE25" i="16"/>
  <c r="AE10" i="16"/>
  <c r="AE13" i="17"/>
  <c r="AE27" i="16"/>
  <c r="AE23" i="14"/>
  <c r="X29" i="15"/>
  <c r="J7" i="5" s="1"/>
  <c r="AE23" i="15"/>
  <c r="AE22" i="14"/>
  <c r="AE24" i="17"/>
  <c r="AB15" i="17"/>
  <c r="M9" i="5" s="1"/>
  <c r="AE27" i="15"/>
  <c r="R15" i="14"/>
  <c r="AE28" i="17"/>
  <c r="R29" i="16"/>
  <c r="X29" i="14"/>
  <c r="J6" i="5" s="1"/>
  <c r="AE26" i="14"/>
  <c r="AE13" i="15"/>
  <c r="AE10" i="15"/>
  <c r="AE7" i="15"/>
  <c r="AE7" i="16"/>
  <c r="T15" i="17"/>
  <c r="E9" i="5" s="1"/>
  <c r="Z29" i="17"/>
  <c r="L9" i="5" s="1"/>
  <c r="X29" i="17"/>
  <c r="J9" i="5" s="1"/>
  <c r="T29" i="17"/>
  <c r="F9" i="5" s="1"/>
  <c r="X15" i="16"/>
  <c r="I8" i="5" s="1"/>
  <c r="AE11" i="14"/>
  <c r="AE28" i="14"/>
  <c r="AE25" i="15"/>
  <c r="AE14" i="15"/>
  <c r="AE24" i="16"/>
  <c r="AE28" i="16"/>
  <c r="AE23" i="17"/>
  <c r="AE11" i="17"/>
  <c r="V29" i="14"/>
  <c r="H6" i="5" s="1"/>
  <c r="AE7" i="14"/>
  <c r="AE11" i="15"/>
  <c r="AE28" i="15"/>
  <c r="AE8" i="15"/>
  <c r="AE26" i="16"/>
  <c r="AE23" i="16"/>
  <c r="AE22" i="16"/>
  <c r="AE22" i="17"/>
  <c r="Z15" i="17"/>
  <c r="K9" i="5" s="1"/>
  <c r="AE14" i="16"/>
  <c r="Z15" i="16"/>
  <c r="K8" i="5" s="1"/>
  <c r="AE12" i="16"/>
  <c r="AE11" i="16"/>
  <c r="V15" i="16"/>
  <c r="G8" i="5" s="1"/>
  <c r="Z15" i="15"/>
  <c r="K7" i="5" s="1"/>
  <c r="AE12" i="15"/>
  <c r="AE9" i="15"/>
  <c r="T7" i="4"/>
  <c r="K10" i="4"/>
  <c r="Z9" i="4"/>
  <c r="Z15" i="14"/>
  <c r="K6" i="5" s="1"/>
  <c r="AE9" i="14"/>
  <c r="AE21" i="17"/>
  <c r="AE7" i="17"/>
  <c r="V15" i="17"/>
  <c r="G9" i="5" s="1"/>
  <c r="AE8" i="17"/>
  <c r="AE9" i="17"/>
  <c r="AE21" i="16"/>
  <c r="AE8" i="16"/>
  <c r="Z29" i="16"/>
  <c r="L8" i="5" s="1"/>
  <c r="V15" i="15"/>
  <c r="G7" i="5" s="1"/>
  <c r="AE21" i="15"/>
  <c r="AE24" i="15"/>
  <c r="V15" i="14"/>
  <c r="G6" i="5" s="1"/>
  <c r="Z29" i="14"/>
  <c r="L6" i="5" s="1"/>
  <c r="AE25" i="14"/>
  <c r="V8" i="4"/>
  <c r="AB21" i="4"/>
  <c r="AD7" i="4"/>
  <c r="AD8" i="4"/>
  <c r="AD15" i="4" s="1"/>
  <c r="M27" i="4"/>
  <c r="AD22" i="4"/>
  <c r="AD21" i="4"/>
  <c r="V7" i="4"/>
  <c r="T29" i="4"/>
  <c r="F5" i="5" s="1"/>
  <c r="T15" i="4"/>
  <c r="E5" i="5" s="1"/>
  <c r="R15" i="4"/>
  <c r="Z8" i="4"/>
  <c r="R7" i="4"/>
  <c r="V9" i="4"/>
  <c r="V10" i="4"/>
  <c r="Z12" i="4"/>
  <c r="I15" i="4"/>
  <c r="K25" i="4"/>
  <c r="Z22" i="4"/>
  <c r="Z7" i="4"/>
  <c r="I21" i="4"/>
  <c r="I12" i="4"/>
  <c r="K24" i="4"/>
  <c r="X7" i="4"/>
  <c r="M14" i="4"/>
  <c r="K14" i="4"/>
  <c r="G14" i="4"/>
  <c r="K15" i="4"/>
  <c r="G21" i="4"/>
  <c r="Z21" i="4"/>
  <c r="G25" i="4"/>
  <c r="G12" i="4"/>
  <c r="K21" i="4"/>
  <c r="I24" i="4"/>
  <c r="K27" i="4"/>
  <c r="I25" i="4"/>
  <c r="V11" i="4"/>
  <c r="K11" i="4"/>
  <c r="K23" i="4"/>
  <c r="AB7" i="4"/>
  <c r="I9" i="4"/>
  <c r="G10" i="4"/>
  <c r="Z10" i="4"/>
  <c r="M11" i="4"/>
  <c r="K12" i="4"/>
  <c r="V12" i="4"/>
  <c r="I13" i="4"/>
  <c r="Z14" i="4"/>
  <c r="M15" i="4"/>
  <c r="I22" i="4"/>
  <c r="G23" i="4"/>
  <c r="M24" i="4"/>
  <c r="X21" i="4"/>
  <c r="V22" i="4"/>
  <c r="I26" i="4"/>
  <c r="G27" i="4"/>
  <c r="Z24" i="4"/>
  <c r="Z25" i="4"/>
  <c r="Z26" i="4"/>
  <c r="Z27" i="4"/>
  <c r="Z28" i="4"/>
  <c r="K9" i="4"/>
  <c r="I10" i="4"/>
  <c r="G11" i="4"/>
  <c r="Z11" i="4"/>
  <c r="K13" i="4"/>
  <c r="V13" i="4"/>
  <c r="I14" i="4"/>
  <c r="G15" i="4"/>
  <c r="M21" i="4"/>
  <c r="K22" i="4"/>
  <c r="I23" i="4"/>
  <c r="M25" i="4"/>
  <c r="K26" i="4"/>
  <c r="V23" i="4"/>
  <c r="AE23" i="4" s="1"/>
  <c r="I27" i="4"/>
  <c r="M9" i="4"/>
  <c r="M13" i="4"/>
  <c r="V14" i="4"/>
  <c r="M22" i="4"/>
  <c r="T21" i="4"/>
  <c r="M26" i="4"/>
  <c r="V24" i="4"/>
  <c r="V25" i="4"/>
  <c r="V26" i="4"/>
  <c r="V27" i="4"/>
  <c r="V28" i="4"/>
  <c r="G13" i="4"/>
  <c r="M23" i="4"/>
  <c r="AE33" i="22" l="1"/>
  <c r="X29" i="4"/>
  <c r="J5" i="5" s="1"/>
  <c r="AE13" i="4"/>
  <c r="X15" i="4"/>
  <c r="I5" i="5" s="1"/>
  <c r="R12" i="5"/>
  <c r="AE33" i="23"/>
  <c r="AE33" i="21"/>
  <c r="AE31" i="17"/>
  <c r="AE31" i="15"/>
  <c r="AE31" i="16"/>
  <c r="AE31" i="14"/>
  <c r="N5" i="5"/>
  <c r="D5" i="5"/>
  <c r="D6" i="5"/>
  <c r="C8" i="5"/>
  <c r="AE17" i="16"/>
  <c r="C6" i="5"/>
  <c r="AE17" i="14"/>
  <c r="D9" i="5"/>
  <c r="D7" i="5"/>
  <c r="C9" i="5"/>
  <c r="AE17" i="17"/>
  <c r="D8" i="5"/>
  <c r="C7" i="5"/>
  <c r="AE17" i="15"/>
  <c r="AE26" i="4"/>
  <c r="P5" i="5"/>
  <c r="AD29" i="4"/>
  <c r="AE21" i="4"/>
  <c r="O5" i="5"/>
  <c r="AE7" i="4"/>
  <c r="AE28" i="4"/>
  <c r="AE27" i="4"/>
  <c r="AE25" i="4"/>
  <c r="V29" i="4"/>
  <c r="H5" i="5" s="1"/>
  <c r="AE22" i="4"/>
  <c r="AE24" i="4"/>
  <c r="Z29" i="4"/>
  <c r="L5" i="5" s="1"/>
  <c r="AE14" i="4"/>
  <c r="V15" i="4"/>
  <c r="AE12" i="4"/>
  <c r="AE9" i="4"/>
  <c r="Z15" i="4"/>
  <c r="AE11" i="4"/>
  <c r="AE10" i="4"/>
  <c r="AE8" i="4"/>
  <c r="C5" i="5"/>
  <c r="AE33" i="17" l="1"/>
  <c r="AE33" i="15"/>
  <c r="R6" i="5"/>
  <c r="AE31" i="4"/>
  <c r="AE33" i="16"/>
  <c r="AE33" i="14"/>
  <c r="R9" i="5"/>
  <c r="R8" i="5"/>
  <c r="R7" i="5"/>
  <c r="AE17" i="4"/>
  <c r="G5" i="5"/>
  <c r="K5" i="5"/>
  <c r="AE33" i="4" l="1"/>
  <c r="R5" i="5"/>
  <c r="S9" i="5" l="1"/>
  <c r="S8" i="5"/>
  <c r="S6" i="5"/>
  <c r="S5" i="5"/>
  <c r="S13" i="5"/>
  <c r="S7" i="5"/>
  <c r="S10" i="5"/>
  <c r="S11" i="5"/>
  <c r="S12" i="5"/>
  <c r="S14" i="5"/>
</calcChain>
</file>

<file path=xl/sharedStrings.xml><?xml version="1.0" encoding="utf-8"?>
<sst xmlns="http://schemas.openxmlformats.org/spreadsheetml/2006/main" count="1097" uniqueCount="55">
  <si>
    <t>MALE</t>
  </si>
  <si>
    <t>Standing Triple Jump</t>
  </si>
  <si>
    <t>Standing Long Jump</t>
  </si>
  <si>
    <t>40 metres</t>
  </si>
  <si>
    <t>Hurdles</t>
  </si>
  <si>
    <t>StepUps</t>
  </si>
  <si>
    <t>Endurance</t>
  </si>
  <si>
    <t>Points</t>
  </si>
  <si>
    <t>TOTAL</t>
  </si>
  <si>
    <t>POINTS TABLE</t>
  </si>
  <si>
    <t>Example</t>
  </si>
  <si>
    <t>Male</t>
  </si>
  <si>
    <t>Variance</t>
  </si>
  <si>
    <t>Divide by 150</t>
  </si>
  <si>
    <t>High</t>
  </si>
  <si>
    <t>Pts</t>
  </si>
  <si>
    <t>Target</t>
  </si>
  <si>
    <t>Low</t>
  </si>
  <si>
    <t>Bottom</t>
  </si>
  <si>
    <t>Athlete1</t>
  </si>
  <si>
    <t>STJ</t>
  </si>
  <si>
    <t>Athlete2</t>
  </si>
  <si>
    <t>SLJ</t>
  </si>
  <si>
    <t>Athlete3</t>
  </si>
  <si>
    <t>40m</t>
  </si>
  <si>
    <t>Athlete4</t>
  </si>
  <si>
    <t>OHS</t>
  </si>
  <si>
    <t>Athlete5</t>
  </si>
  <si>
    <t>Athlete6</t>
  </si>
  <si>
    <t>Athlete7</t>
  </si>
  <si>
    <t>Female</t>
  </si>
  <si>
    <t>FEMALE</t>
  </si>
  <si>
    <t>Total</t>
  </si>
  <si>
    <t>School Name</t>
  </si>
  <si>
    <t>This sheet will auto calculate your overall team score using the points totals from the Individual Sheet.</t>
  </si>
  <si>
    <t>Perf</t>
  </si>
  <si>
    <t>Shot</t>
  </si>
  <si>
    <t>School 1</t>
  </si>
  <si>
    <t>School 2</t>
  </si>
  <si>
    <t>School 3</t>
  </si>
  <si>
    <t>School 4</t>
  </si>
  <si>
    <t>School 5</t>
  </si>
  <si>
    <t>Position</t>
  </si>
  <si>
    <t>Overall Team Results</t>
  </si>
  <si>
    <t>Overall Results</t>
  </si>
  <si>
    <r>
      <t xml:space="preserve">Performances should be entered into the table in the same format as shown on the Example line.
Please ensure that you complete in full as points will be used to calculate team results.
</t>
    </r>
    <r>
      <rPr>
        <b/>
        <sz val="11"/>
        <color rgb="FFFF0000"/>
        <rFont val="Calibri"/>
        <family val="2"/>
        <scheme val="minor"/>
      </rPr>
      <t>Important: Please note that this scoring sheet differs from the 'SAL GH Excel Overall Event Scoring Sheet' which is NOT submitted to SA.</t>
    </r>
    <r>
      <rPr>
        <b/>
        <sz val="11"/>
        <color theme="1"/>
        <rFont val="Calibri"/>
        <family val="2"/>
        <scheme val="minor"/>
      </rPr>
      <t xml:space="preserve">
</t>
    </r>
  </si>
  <si>
    <t>Individual Results Sheet</t>
  </si>
  <si>
    <t>Boys Total</t>
  </si>
  <si>
    <t>Girls Total</t>
  </si>
  <si>
    <t>Overall Team total</t>
  </si>
  <si>
    <t>School 6</t>
  </si>
  <si>
    <t>School 8</t>
  </si>
  <si>
    <t>School 7</t>
  </si>
  <si>
    <t>School 9</t>
  </si>
  <si>
    <t>School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</si>
</sst>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m:ss.0"/>
    <numFmt numFmtId="165" formatCode="_-* #,##0_-;\-* #,##0_-;_-* &quot;-&quot;??_-;_-@_-"/>
    <numFmt numFmtId="166" formatCode="0.000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b/>
      <sz val="11"/>
      <color theme="0"/>
      <name val="Calibri"/>
      <family val="2"/>
      <scheme val="minor"/>
    </font>
    <font>
      <sz val="10"/>
      <color theme="1"/>
      <name val="Calibri"/>
      <family val="2"/>
      <scheme val="minor"/>
    </font>
    <font>
      <sz val="12"/>
      <color theme="1"/>
      <name val="Calibri"/>
      <family val="2"/>
      <scheme val="minor"/>
    </font>
    <font>
      <b/>
      <sz val="10"/>
      <color theme="0"/>
      <name val="Arial"/>
      <family val="2"/>
    </font>
    <font>
      <b/>
      <sz val="11"/>
      <color rgb="FF002060"/>
      <name val="Calibri"/>
      <family val="2"/>
      <scheme val="minor"/>
    </font>
    <font>
      <b/>
      <i/>
      <sz val="11"/>
      <color rgb="FF002060"/>
      <name val="Calibri"/>
      <family val="2"/>
      <scheme val="minor"/>
    </font>
    <font>
      <b/>
      <i/>
      <sz val="11"/>
      <color indexed="56"/>
      <name val="Calibri"/>
      <family val="2"/>
      <scheme val="minor"/>
    </font>
    <font>
      <sz val="14"/>
      <color theme="1"/>
      <name val="Calibri"/>
      <family val="2"/>
      <scheme val="minor"/>
    </font>
    <font>
      <b/>
      <i/>
      <sz val="10"/>
      <color rgb="FF002060"/>
      <name val="Calibri"/>
      <family val="2"/>
      <scheme val="minor"/>
    </font>
    <font>
      <i/>
      <sz val="10"/>
      <color rgb="FF002060"/>
      <name val="Calibri"/>
      <family val="2"/>
      <scheme val="minor"/>
    </font>
    <font>
      <b/>
      <sz val="11"/>
      <color rgb="FFFF0000"/>
      <name val="Calibri"/>
      <family val="2"/>
      <scheme val="minor"/>
    </font>
    <font>
      <b/>
      <i/>
      <sz val="10"/>
      <color indexed="56"/>
      <name val="Calibri"/>
      <family val="2"/>
      <scheme val="minor"/>
    </font>
    <font>
      <i/>
      <sz val="10"/>
      <color indexed="56"/>
      <name val="Calibri"/>
      <family val="2"/>
      <scheme val="minor"/>
    </font>
    <font>
      <b/>
      <sz val="12"/>
      <color theme="0"/>
      <name val="Calibri"/>
      <family val="2"/>
      <scheme val="minor"/>
    </font>
    <font>
      <b/>
      <sz val="14"/>
      <color theme="0"/>
      <name val="Calibri"/>
      <family val="2"/>
      <scheme val="minor"/>
    </font>
    <font>
      <b/>
      <sz val="12"/>
      <color rgb="FF002060"/>
      <name val="Calibri"/>
      <family val="2"/>
      <scheme val="minor"/>
    </font>
    <font>
      <sz val="11"/>
      <color rgb="FF002060"/>
      <name val="Calibri"/>
      <family val="2"/>
      <scheme val="minor"/>
    </font>
    <font>
      <b/>
      <sz val="11"/>
      <color indexed="9"/>
      <name val="Calibri"/>
      <family val="2"/>
      <scheme val="minor"/>
    </font>
    <font>
      <sz val="10"/>
      <color rgb="FF00206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3"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rgb="FF002060"/>
      </left>
      <right style="medium">
        <color rgb="FF002060"/>
      </right>
      <top style="medium">
        <color rgb="FF002060"/>
      </top>
      <bottom style="medium">
        <color rgb="FF002060"/>
      </bottom>
      <diagonal/>
    </border>
    <border>
      <left style="medium">
        <color theme="0"/>
      </left>
      <right/>
      <top/>
      <bottom/>
      <diagonal/>
    </border>
    <border>
      <left style="medium">
        <color rgb="FF002060"/>
      </left>
      <right/>
      <top style="thin">
        <color indexed="64"/>
      </top>
      <bottom style="thin">
        <color indexed="64"/>
      </bottom>
      <diagonal/>
    </border>
    <border>
      <left style="thin">
        <color indexed="64"/>
      </left>
      <right style="medium">
        <color rgb="FF002060"/>
      </right>
      <top style="thin">
        <color indexed="64"/>
      </top>
      <bottom style="thin">
        <color indexed="64"/>
      </bottom>
      <diagonal/>
    </border>
    <border>
      <left style="medium">
        <color rgb="FF002060"/>
      </left>
      <right style="thin">
        <color indexed="64"/>
      </right>
      <top style="thin">
        <color indexed="64"/>
      </top>
      <bottom style="thin">
        <color indexed="64"/>
      </bottom>
      <diagonal/>
    </border>
    <border>
      <left style="thin">
        <color indexed="64"/>
      </left>
      <right style="medium">
        <color rgb="FF002060"/>
      </right>
      <top style="thin">
        <color indexed="64"/>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indexed="64"/>
      </right>
      <top style="thin">
        <color indexed="64"/>
      </top>
      <bottom style="thin">
        <color theme="0"/>
      </bottom>
      <diagonal/>
    </border>
    <border>
      <left style="medium">
        <color rgb="FF002060"/>
      </left>
      <right style="thin">
        <color indexed="64"/>
      </right>
      <top style="thin">
        <color theme="0"/>
      </top>
      <bottom style="thin">
        <color theme="0"/>
      </bottom>
      <diagonal/>
    </border>
    <border>
      <left style="medium">
        <color rgb="FF002060"/>
      </left>
      <right style="thin">
        <color indexed="64"/>
      </right>
      <top style="thin">
        <color theme="0"/>
      </top>
      <bottom style="thin">
        <color indexed="64"/>
      </bottom>
      <diagonal/>
    </border>
    <border>
      <left style="medium">
        <color rgb="FF002060"/>
      </left>
      <right style="thin">
        <color indexed="64"/>
      </right>
      <top style="thin">
        <color theme="0"/>
      </top>
      <bottom style="medium">
        <color rgb="FF002060"/>
      </bottom>
      <diagonal/>
    </border>
    <border>
      <left style="thin">
        <color indexed="64"/>
      </left>
      <right style="thin">
        <color indexed="64"/>
      </right>
      <top style="thin">
        <color theme="0"/>
      </top>
      <bottom style="medium">
        <color rgb="FF002060"/>
      </bottom>
      <diagonal/>
    </border>
    <border>
      <left/>
      <right style="medium">
        <color rgb="FF002060"/>
      </right>
      <top style="thin">
        <color indexed="64"/>
      </top>
      <bottom style="thin">
        <color indexed="64"/>
      </bottom>
      <diagonal/>
    </border>
    <border>
      <left style="medium">
        <color theme="0"/>
      </left>
      <right style="thin">
        <color theme="0"/>
      </right>
      <top style="medium">
        <color rgb="FF002060"/>
      </top>
      <bottom/>
      <diagonal/>
    </border>
    <border>
      <left style="thin">
        <color theme="0"/>
      </left>
      <right/>
      <top style="medium">
        <color rgb="FF002060"/>
      </top>
      <bottom/>
      <diagonal/>
    </border>
    <border>
      <left style="thin">
        <color theme="0"/>
      </left>
      <right style="medium">
        <color rgb="FF002060"/>
      </right>
      <top style="medium">
        <color rgb="FF002060"/>
      </top>
      <bottom/>
      <diagonal/>
    </border>
    <border>
      <left style="medium">
        <color rgb="FF002060"/>
      </left>
      <right style="thin">
        <color theme="0"/>
      </right>
      <top style="medium">
        <color rgb="FF002060"/>
      </top>
      <bottom/>
      <diagonal/>
    </border>
    <border>
      <left style="medium">
        <color rgb="FF002060"/>
      </left>
      <right style="medium">
        <color theme="0"/>
      </right>
      <top style="medium">
        <color theme="0"/>
      </top>
      <bottom style="thin">
        <color indexed="64"/>
      </bottom>
      <diagonal/>
    </border>
    <border>
      <left style="medium">
        <color theme="0"/>
      </left>
      <right style="medium">
        <color rgb="FF00206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rgb="FF002060"/>
      </left>
      <right style="medium">
        <color theme="0"/>
      </right>
      <top style="medium">
        <color rgb="FF002060"/>
      </top>
      <bottom style="medium">
        <color theme="0"/>
      </bottom>
      <diagonal/>
    </border>
    <border>
      <left style="medium">
        <color rgb="FF002060"/>
      </left>
      <right style="thin">
        <color theme="0"/>
      </right>
      <top style="medium">
        <color rgb="FF002060"/>
      </top>
      <bottom style="medium">
        <color theme="0"/>
      </bottom>
      <diagonal/>
    </border>
    <border>
      <left style="thin">
        <color theme="0"/>
      </left>
      <right style="medium">
        <color theme="0"/>
      </right>
      <top style="medium">
        <color rgb="FF002060"/>
      </top>
      <bottom style="medium">
        <color theme="0"/>
      </bottom>
      <diagonal/>
    </border>
    <border>
      <left style="medium">
        <color rgb="FF002060"/>
      </left>
      <right style="medium">
        <color theme="0"/>
      </right>
      <top style="medium">
        <color rgb="FF002060"/>
      </top>
      <bottom style="medium">
        <color rgb="FF002060"/>
      </bottom>
      <diagonal/>
    </border>
    <border>
      <left/>
      <right style="medium">
        <color rgb="FF002060"/>
      </right>
      <top style="thin">
        <color indexed="64"/>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bottom style="medium">
        <color rgb="FF002060"/>
      </bottom>
      <diagonal/>
    </border>
    <border>
      <left style="medium">
        <color theme="0"/>
      </left>
      <right style="medium">
        <color theme="0"/>
      </right>
      <top style="medium">
        <color theme="0"/>
      </top>
      <bottom/>
      <diagonal/>
    </border>
    <border>
      <left style="medium">
        <color rgb="FF002060"/>
      </left>
      <right style="medium">
        <color rgb="FF002060"/>
      </right>
      <top style="thin">
        <color indexed="64"/>
      </top>
      <bottom/>
      <diagonal/>
    </border>
    <border>
      <left style="medium">
        <color rgb="FF002060"/>
      </left>
      <right style="medium">
        <color rgb="FF002060"/>
      </right>
      <top/>
      <bottom/>
      <diagonal/>
    </border>
    <border>
      <left/>
      <right style="medium">
        <color rgb="FF002060"/>
      </right>
      <top/>
      <bottom style="thin">
        <color indexed="64"/>
      </bottom>
      <diagonal/>
    </border>
    <border>
      <left style="medium">
        <color rgb="FF002060"/>
      </left>
      <right style="medium">
        <color rgb="FF002060"/>
      </right>
      <top/>
      <bottom style="medium">
        <color rgb="FF002060"/>
      </bottom>
      <diagonal/>
    </border>
    <border>
      <left style="medium">
        <color theme="0"/>
      </left>
      <right style="medium">
        <color theme="0"/>
      </right>
      <top style="medium">
        <color rgb="FF002060"/>
      </top>
      <bottom style="medium">
        <color theme="0"/>
      </bottom>
      <diagonal/>
    </border>
    <border>
      <left style="medium">
        <color theme="0"/>
      </left>
      <right style="medium">
        <color rgb="FF002060"/>
      </right>
      <top style="medium">
        <color rgb="FF002060"/>
      </top>
      <bottom style="medium">
        <color theme="0"/>
      </bottom>
      <diagonal/>
    </border>
    <border>
      <left style="medium">
        <color theme="0"/>
      </left>
      <right style="medium">
        <color rgb="FF002060"/>
      </right>
      <top/>
      <bottom/>
      <diagonal/>
    </border>
    <border>
      <left style="medium">
        <color theme="0"/>
      </left>
      <right style="medium">
        <color rgb="FF002060"/>
      </right>
      <top/>
      <bottom style="medium">
        <color rgb="FF002060"/>
      </bottom>
      <diagonal/>
    </border>
    <border>
      <left style="thin">
        <color indexed="64"/>
      </left>
      <right style="thin">
        <color indexed="64"/>
      </right>
      <top style="thin">
        <color rgb="FF002060"/>
      </top>
      <bottom style="thin">
        <color rgb="FF002060"/>
      </bottom>
      <diagonal/>
    </border>
    <border>
      <left style="medium">
        <color theme="0"/>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s>
  <cellStyleXfs count="3">
    <xf numFmtId="0" fontId="0" fillId="0" borderId="0"/>
    <xf numFmtId="43" fontId="1" fillId="0" borderId="0" applyFont="0" applyFill="0" applyBorder="0" applyAlignment="0" applyProtection="0"/>
    <xf numFmtId="0" fontId="3" fillId="0" borderId="0"/>
  </cellStyleXfs>
  <cellXfs count="187">
    <xf numFmtId="0" fontId="0" fillId="0" borderId="0" xfId="0"/>
    <xf numFmtId="1" fontId="10" fillId="2" borderId="3" xfId="0" applyNumberFormat="1" applyFont="1" applyFill="1" applyBorder="1" applyAlignment="1" applyProtection="1">
      <alignment horizontal="center" vertical="center"/>
    </xf>
    <xf numFmtId="1" fontId="11" fillId="2" borderId="3" xfId="0" applyNumberFormat="1" applyFont="1" applyFill="1" applyBorder="1" applyAlignment="1" applyProtection="1">
      <alignment horizontal="center" vertical="center"/>
    </xf>
    <xf numFmtId="164" fontId="14" fillId="2" borderId="3" xfId="0" applyNumberFormat="1"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xf>
    <xf numFmtId="0" fontId="0" fillId="0" borderId="0" xfId="0" applyFont="1" applyAlignment="1">
      <alignment vertical="center"/>
    </xf>
    <xf numFmtId="0" fontId="0" fillId="0" borderId="0" xfId="0" applyFont="1" applyFill="1" applyAlignment="1">
      <alignment vertical="center"/>
    </xf>
    <xf numFmtId="0" fontId="12" fillId="0" borderId="0" xfId="0" applyFont="1" applyFill="1" applyBorder="1" applyAlignment="1" applyProtection="1">
      <alignment horizontal="center" vertical="center"/>
    </xf>
    <xf numFmtId="0" fontId="7" fillId="0" borderId="0" xfId="0" applyFont="1" applyFill="1" applyAlignment="1">
      <alignment vertical="center"/>
    </xf>
    <xf numFmtId="0" fontId="7" fillId="0" borderId="0" xfId="0" applyFont="1" applyFill="1" applyBorder="1" applyAlignment="1" applyProtection="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1" fontId="10" fillId="2" borderId="1" xfId="0" applyNumberFormat="1" applyFont="1" applyFill="1" applyBorder="1" applyAlignment="1" applyProtection="1">
      <alignment horizontal="center" vertical="center"/>
    </xf>
    <xf numFmtId="0" fontId="0" fillId="0" borderId="2" xfId="0" applyFont="1" applyFill="1" applyBorder="1" applyAlignment="1">
      <alignment vertical="center"/>
    </xf>
    <xf numFmtId="0" fontId="0" fillId="0" borderId="0" xfId="0" applyFont="1" applyFill="1" applyBorder="1" applyAlignment="1">
      <alignment vertical="center"/>
    </xf>
    <xf numFmtId="1" fontId="5" fillId="5" borderId="5" xfId="0" applyNumberFormat="1" applyFont="1" applyFill="1" applyBorder="1" applyAlignment="1" applyProtection="1">
      <alignment horizontal="center" vertical="center"/>
    </xf>
    <xf numFmtId="1" fontId="0" fillId="0" borderId="1" xfId="0" applyNumberFormat="1" applyFont="1" applyBorder="1" applyAlignment="1">
      <alignment vertical="center"/>
    </xf>
    <xf numFmtId="2" fontId="0" fillId="0" borderId="1" xfId="0" applyNumberFormat="1" applyFont="1" applyBorder="1" applyAlignment="1">
      <alignment vertical="center"/>
    </xf>
    <xf numFmtId="1" fontId="0" fillId="0" borderId="0" xfId="0" applyNumberFormat="1" applyFont="1" applyBorder="1" applyAlignment="1">
      <alignment vertical="center"/>
    </xf>
    <xf numFmtId="1" fontId="5" fillId="5" borderId="6" xfId="0" applyNumberFormat="1" applyFont="1" applyFill="1" applyBorder="1" applyAlignment="1" applyProtection="1">
      <alignment horizontal="center" vertical="center"/>
    </xf>
    <xf numFmtId="1" fontId="5" fillId="5" borderId="7" xfId="0" applyNumberFormat="1" applyFont="1" applyFill="1" applyBorder="1" applyAlignment="1" applyProtection="1">
      <alignment horizontal="center" vertical="center"/>
    </xf>
    <xf numFmtId="164" fontId="0" fillId="0" borderId="1" xfId="0" applyNumberFormat="1" applyFont="1" applyBorder="1" applyAlignment="1">
      <alignment vertical="center"/>
    </xf>
    <xf numFmtId="166" fontId="0" fillId="0" borderId="1" xfId="0" applyNumberFormat="1" applyFont="1" applyBorder="1" applyAlignment="1">
      <alignment vertical="center"/>
    </xf>
    <xf numFmtId="2" fontId="6" fillId="0" borderId="0" xfId="0" applyNumberFormat="1"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2" fontId="0" fillId="0" borderId="0" xfId="0" applyNumberFormat="1" applyFont="1" applyAlignment="1">
      <alignment vertical="center"/>
    </xf>
    <xf numFmtId="1" fontId="11" fillId="2" borderId="1"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4" fillId="4" borderId="0" xfId="0" applyFont="1" applyFill="1" applyAlignment="1" applyProtection="1">
      <alignment vertical="center"/>
    </xf>
    <xf numFmtId="0" fontId="4" fillId="0" borderId="0" xfId="0" applyFont="1" applyAlignment="1">
      <alignment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9" fillId="5" borderId="17" xfId="0" applyFont="1" applyFill="1" applyBorder="1" applyAlignment="1" applyProtection="1">
      <alignment horizontal="left" vertical="center"/>
    </xf>
    <xf numFmtId="0" fontId="7" fillId="0" borderId="18" xfId="0" applyFont="1" applyFill="1" applyBorder="1" applyAlignment="1" applyProtection="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18" fillId="5" borderId="10" xfId="0" applyFont="1" applyFill="1" applyBorder="1" applyAlignment="1" applyProtection="1">
      <alignment vertical="center"/>
    </xf>
    <xf numFmtId="0" fontId="13" fillId="2" borderId="12" xfId="0" applyFont="1" applyFill="1" applyBorder="1" applyAlignment="1" applyProtection="1">
      <alignment vertical="center"/>
    </xf>
    <xf numFmtId="165" fontId="13" fillId="2" borderId="11" xfId="1" applyNumberFormat="1" applyFont="1" applyFill="1" applyBorder="1" applyAlignment="1" applyProtection="1">
      <alignment vertical="center"/>
    </xf>
    <xf numFmtId="0" fontId="5" fillId="5" borderId="19" xfId="0" applyFont="1" applyFill="1" applyBorder="1" applyAlignment="1" applyProtection="1">
      <alignment horizontal="left" vertical="center"/>
      <protection locked="0"/>
    </xf>
    <xf numFmtId="0" fontId="5" fillId="5" borderId="20" xfId="0" applyFont="1" applyFill="1" applyBorder="1" applyAlignment="1" applyProtection="1">
      <alignment vertical="center"/>
      <protection locked="0"/>
    </xf>
    <xf numFmtId="0" fontId="5" fillId="5" borderId="21" xfId="0" applyFont="1" applyFill="1" applyBorder="1" applyAlignment="1" applyProtection="1">
      <alignment vertical="center"/>
      <protection locked="0"/>
    </xf>
    <xf numFmtId="0" fontId="0" fillId="0" borderId="18" xfId="0" applyFont="1" applyBorder="1" applyAlignment="1" applyProtection="1">
      <alignment vertical="center"/>
    </xf>
    <xf numFmtId="0" fontId="5" fillId="5" borderId="22" xfId="0" applyFont="1" applyFill="1" applyBorder="1" applyAlignment="1" applyProtection="1">
      <alignment vertical="center"/>
      <protection locked="0"/>
    </xf>
    <xf numFmtId="1" fontId="5" fillId="5" borderId="23" xfId="0" applyNumberFormat="1" applyFont="1" applyFill="1" applyBorder="1" applyAlignment="1" applyProtection="1">
      <alignment horizontal="center" vertical="center"/>
    </xf>
    <xf numFmtId="0" fontId="16" fillId="2" borderId="12" xfId="0" applyFont="1" applyFill="1" applyBorder="1" applyAlignment="1" applyProtection="1">
      <alignment vertical="center"/>
    </xf>
    <xf numFmtId="165" fontId="16" fillId="2" borderId="11" xfId="1" applyNumberFormat="1" applyFont="1" applyFill="1" applyBorder="1" applyAlignment="1" applyProtection="1">
      <alignment vertical="center"/>
    </xf>
    <xf numFmtId="0" fontId="0" fillId="0" borderId="0" xfId="0" applyFill="1" applyBorder="1" applyAlignment="1" applyProtection="1">
      <alignment vertical="center"/>
    </xf>
    <xf numFmtId="0" fontId="0" fillId="4" borderId="0" xfId="0" applyFill="1" applyAlignment="1" applyProtection="1">
      <alignment vertical="center"/>
    </xf>
    <xf numFmtId="0" fontId="9" fillId="0" borderId="0"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31" xfId="0" applyFont="1" applyFill="1" applyBorder="1" applyAlignment="1" applyProtection="1">
      <alignment horizontal="center" vertical="center"/>
    </xf>
    <xf numFmtId="0" fontId="5" fillId="5" borderId="35" xfId="0" applyFont="1" applyFill="1" applyBorder="1" applyAlignment="1" applyProtection="1">
      <alignment vertical="center"/>
    </xf>
    <xf numFmtId="1" fontId="9" fillId="0" borderId="0" xfId="0" applyNumberFormat="1" applyFont="1" applyFill="1" applyBorder="1" applyAlignment="1" applyProtection="1">
      <alignment horizontal="center" vertical="center"/>
    </xf>
    <xf numFmtId="1" fontId="9" fillId="4" borderId="36" xfId="0" applyNumberFormat="1" applyFont="1" applyFill="1" applyBorder="1" applyAlignment="1" applyProtection="1">
      <alignment horizontal="center" vertical="center"/>
    </xf>
    <xf numFmtId="1" fontId="9" fillId="4" borderId="18" xfId="0" applyNumberFormat="1" applyFont="1" applyFill="1" applyBorder="1" applyAlignment="1" applyProtection="1">
      <alignment horizontal="center" vertical="center"/>
    </xf>
    <xf numFmtId="1" fontId="9" fillId="6" borderId="8" xfId="0" applyNumberFormat="1" applyFont="1" applyFill="1" applyBorder="1" applyAlignment="1" applyProtection="1">
      <alignment horizontal="center" vertical="center"/>
    </xf>
    <xf numFmtId="0" fontId="9" fillId="6" borderId="39" xfId="0" applyFont="1" applyFill="1" applyBorder="1" applyAlignment="1" applyProtection="1">
      <alignment vertical="center"/>
    </xf>
    <xf numFmtId="1" fontId="9" fillId="6" borderId="40" xfId="0" applyNumberFormat="1" applyFont="1" applyFill="1" applyBorder="1" applyAlignment="1" applyProtection="1">
      <alignment horizontal="center" vertical="center"/>
    </xf>
    <xf numFmtId="0" fontId="5" fillId="5" borderId="42" xfId="0" applyFont="1" applyFill="1" applyBorder="1" applyAlignment="1" applyProtection="1">
      <alignment horizontal="center" vertical="center"/>
    </xf>
    <xf numFmtId="1" fontId="9" fillId="4" borderId="39" xfId="0" applyNumberFormat="1" applyFont="1" applyFill="1" applyBorder="1" applyAlignment="1" applyProtection="1">
      <alignment horizontal="center" vertical="center"/>
    </xf>
    <xf numFmtId="1" fontId="9" fillId="4" borderId="40" xfId="0" applyNumberFormat="1" applyFont="1" applyFill="1" applyBorder="1" applyAlignment="1" applyProtection="1">
      <alignment horizontal="center" vertical="center"/>
    </xf>
    <xf numFmtId="1" fontId="9" fillId="6" borderId="39" xfId="0" applyNumberFormat="1" applyFont="1" applyFill="1" applyBorder="1" applyAlignment="1" applyProtection="1">
      <alignment horizontal="center" vertical="center"/>
    </xf>
    <xf numFmtId="1" fontId="9" fillId="0" borderId="39" xfId="0" applyNumberFormat="1" applyFont="1" applyBorder="1" applyAlignment="1" applyProtection="1">
      <alignment horizontal="center" vertical="center"/>
    </xf>
    <xf numFmtId="1" fontId="9" fillId="4" borderId="43" xfId="0" applyNumberFormat="1" applyFont="1" applyFill="1" applyBorder="1" applyAlignment="1" applyProtection="1">
      <alignment horizontal="center" vertical="center"/>
    </xf>
    <xf numFmtId="1" fontId="9" fillId="0" borderId="40" xfId="0" applyNumberFormat="1" applyFont="1" applyFill="1" applyBorder="1" applyAlignment="1" applyProtection="1">
      <alignment horizontal="center" vertical="center"/>
    </xf>
    <xf numFmtId="1" fontId="9" fillId="4" borderId="8" xfId="0" applyNumberFormat="1" applyFont="1" applyFill="1" applyBorder="1" applyAlignment="1" applyProtection="1">
      <alignment horizontal="center" vertical="center"/>
    </xf>
    <xf numFmtId="0" fontId="0" fillId="4" borderId="17" xfId="0" applyFill="1" applyBorder="1" applyAlignment="1" applyProtection="1">
      <alignment vertical="center"/>
    </xf>
    <xf numFmtId="0" fontId="9" fillId="4" borderId="17" xfId="0" applyFont="1" applyFill="1" applyBorder="1" applyAlignment="1" applyProtection="1">
      <alignment vertical="center"/>
    </xf>
    <xf numFmtId="1" fontId="2" fillId="0" borderId="41" xfId="0" applyNumberFormat="1"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2" fillId="0" borderId="45" xfId="0" applyFont="1" applyFill="1" applyBorder="1" applyAlignment="1" applyProtection="1">
      <alignment vertical="center"/>
    </xf>
    <xf numFmtId="165" fontId="20" fillId="6" borderId="11" xfId="1" applyNumberFormat="1" applyFont="1" applyFill="1" applyBorder="1" applyAlignment="1" applyProtection="1">
      <alignment vertical="center"/>
    </xf>
    <xf numFmtId="165" fontId="20" fillId="6" borderId="13" xfId="1" applyNumberFormat="1" applyFont="1" applyFill="1" applyBorder="1" applyAlignment="1" applyProtection="1">
      <alignment vertical="center"/>
    </xf>
    <xf numFmtId="0" fontId="4" fillId="0" borderId="0" xfId="0" applyFont="1" applyAlignment="1" applyProtection="1">
      <alignment vertical="center"/>
    </xf>
    <xf numFmtId="0" fontId="0" fillId="0" borderId="0" xfId="0" applyFont="1" applyFill="1" applyAlignment="1" applyProtection="1">
      <alignment vertical="center"/>
    </xf>
    <xf numFmtId="0" fontId="7" fillId="0" borderId="0" xfId="0" applyFont="1" applyFill="1" applyAlignment="1" applyProtection="1">
      <alignment vertical="center"/>
    </xf>
    <xf numFmtId="0" fontId="0" fillId="0" borderId="0" xfId="0" applyFont="1" applyAlignment="1" applyProtection="1">
      <alignment vertical="center"/>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Fill="1" applyBorder="1" applyAlignment="1" applyProtection="1">
      <alignment vertical="center"/>
    </xf>
    <xf numFmtId="0" fontId="0" fillId="0" borderId="0" xfId="0" applyFont="1" applyFill="1" applyBorder="1" applyAlignment="1" applyProtection="1">
      <alignment vertical="center"/>
    </xf>
    <xf numFmtId="1" fontId="0" fillId="0" borderId="1" xfId="0" applyNumberFormat="1" applyFont="1" applyBorder="1" applyAlignment="1" applyProtection="1">
      <alignment vertical="center"/>
    </xf>
    <xf numFmtId="2" fontId="0" fillId="0" borderId="1" xfId="0" applyNumberFormat="1" applyFont="1" applyBorder="1" applyAlignment="1" applyProtection="1">
      <alignment vertical="center"/>
    </xf>
    <xf numFmtId="1" fontId="0" fillId="0" borderId="0" xfId="0" applyNumberFormat="1" applyFont="1" applyBorder="1" applyAlignment="1" applyProtection="1">
      <alignment vertical="center"/>
    </xf>
    <xf numFmtId="164" fontId="0" fillId="0" borderId="1" xfId="0" applyNumberFormat="1" applyFont="1" applyBorder="1" applyAlignment="1" applyProtection="1">
      <alignment vertical="center"/>
    </xf>
    <xf numFmtId="166" fontId="0" fillId="0" borderId="1" xfId="0" applyNumberFormat="1" applyFont="1" applyBorder="1" applyAlignment="1" applyProtection="1">
      <alignment vertical="center"/>
    </xf>
    <xf numFmtId="2"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2" fontId="0" fillId="0" borderId="0" xfId="0" applyNumberFormat="1" applyFont="1" applyAlignment="1" applyProtection="1">
      <alignment vertical="center"/>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0" fillId="0" borderId="1" xfId="0" applyFont="1" applyBorder="1" applyAlignment="1" applyProtection="1">
      <alignment vertical="center"/>
      <protection locked="0"/>
    </xf>
    <xf numFmtId="165" fontId="0" fillId="0" borderId="0" xfId="0" applyNumberFormat="1" applyFont="1" applyAlignment="1">
      <alignment vertical="center"/>
    </xf>
    <xf numFmtId="164" fontId="0" fillId="0" borderId="0" xfId="0" applyNumberFormat="1" applyFont="1" applyBorder="1" applyAlignment="1" applyProtection="1">
      <alignment vertical="center"/>
    </xf>
    <xf numFmtId="166" fontId="0" fillId="0" borderId="0" xfId="0" applyNumberFormat="1" applyFont="1" applyBorder="1" applyAlignment="1" applyProtection="1">
      <alignment vertical="center"/>
    </xf>
    <xf numFmtId="164" fontId="0" fillId="0" borderId="0" xfId="0" applyNumberFormat="1" applyFont="1" applyBorder="1" applyAlignment="1">
      <alignment vertical="center"/>
    </xf>
    <xf numFmtId="166" fontId="0" fillId="0" borderId="0" xfId="0" applyNumberFormat="1" applyFont="1" applyBorder="1" applyAlignment="1">
      <alignment vertical="center"/>
    </xf>
    <xf numFmtId="164" fontId="5" fillId="0" borderId="0" xfId="0" applyNumberFormat="1" applyFont="1" applyFill="1" applyBorder="1" applyAlignment="1" applyProtection="1">
      <alignment horizontal="center" vertical="center"/>
    </xf>
    <xf numFmtId="164" fontId="22" fillId="0" borderId="0" xfId="0" applyNumberFormat="1" applyFont="1" applyFill="1" applyBorder="1" applyAlignment="1" applyProtection="1">
      <alignment horizontal="center" vertical="center"/>
      <protection locked="0"/>
    </xf>
    <xf numFmtId="1" fontId="5" fillId="5" borderId="49" xfId="0" applyNumberFormat="1" applyFont="1" applyFill="1" applyBorder="1" applyAlignment="1" applyProtection="1">
      <alignment vertical="center"/>
    </xf>
    <xf numFmtId="1" fontId="22" fillId="5" borderId="49" xfId="0" applyNumberFormat="1" applyFont="1" applyFill="1" applyBorder="1" applyAlignment="1" applyProtection="1">
      <alignment vertical="center"/>
    </xf>
    <xf numFmtId="165" fontId="22" fillId="5" borderId="49" xfId="0" applyNumberFormat="1" applyFont="1" applyFill="1" applyBorder="1" applyAlignment="1" applyProtection="1">
      <alignment vertical="center"/>
    </xf>
    <xf numFmtId="0" fontId="6" fillId="0" borderId="17" xfId="0" applyFont="1" applyFill="1" applyBorder="1" applyAlignment="1" applyProtection="1">
      <alignment vertical="center"/>
    </xf>
    <xf numFmtId="165" fontId="5" fillId="5" borderId="49" xfId="1" applyNumberFormat="1" applyFont="1" applyFill="1" applyBorder="1" applyAlignment="1" applyProtection="1">
      <alignment vertical="center"/>
    </xf>
    <xf numFmtId="165" fontId="5" fillId="0" borderId="18" xfId="1" applyNumberFormat="1" applyFont="1" applyFill="1" applyBorder="1" applyAlignment="1" applyProtection="1">
      <alignment vertical="center"/>
    </xf>
    <xf numFmtId="0" fontId="6" fillId="0" borderId="37" xfId="0" applyFont="1" applyFill="1" applyBorder="1" applyAlignment="1" applyProtection="1">
      <alignment vertical="center"/>
    </xf>
    <xf numFmtId="2" fontId="6" fillId="0" borderId="41" xfId="0" applyNumberFormat="1"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17" xfId="0" applyFont="1" applyFill="1" applyBorder="1" applyAlignment="1" applyProtection="1">
      <alignment vertical="center"/>
      <protection locked="0"/>
    </xf>
    <xf numFmtId="165" fontId="22" fillId="5" borderId="49" xfId="1" applyNumberFormat="1" applyFont="1" applyFill="1" applyBorder="1" applyAlignment="1" applyProtection="1">
      <alignment vertical="center"/>
    </xf>
    <xf numFmtId="165" fontId="22" fillId="0" borderId="18" xfId="1" applyNumberFormat="1" applyFont="1" applyFill="1" applyBorder="1" applyAlignment="1" applyProtection="1">
      <alignment vertical="center"/>
    </xf>
    <xf numFmtId="0" fontId="6" fillId="0" borderId="37" xfId="0" applyFont="1" applyFill="1" applyBorder="1" applyAlignment="1" applyProtection="1">
      <alignment vertical="center"/>
      <protection locked="0"/>
    </xf>
    <xf numFmtId="2" fontId="6" fillId="0" borderId="41" xfId="0" applyNumberFormat="1"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165" fontId="22" fillId="5" borderId="50" xfId="1" applyNumberFormat="1" applyFont="1" applyFill="1" applyBorder="1" applyAlignment="1" applyProtection="1">
      <alignment vertical="center"/>
    </xf>
    <xf numFmtId="165" fontId="5" fillId="5" borderId="50" xfId="1" applyNumberFormat="1" applyFont="1" applyFill="1" applyBorder="1" applyAlignment="1" applyProtection="1">
      <alignment vertical="center"/>
    </xf>
    <xf numFmtId="2" fontId="14" fillId="2" borderId="3" xfId="0" applyNumberFormat="1"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2" fontId="17" fillId="2" borderId="3" xfId="0" applyNumberFormat="1"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2" fontId="23" fillId="3" borderId="51" xfId="0" applyNumberFormat="1" applyFont="1" applyFill="1" applyBorder="1" applyAlignment="1" applyProtection="1">
      <alignment horizontal="center" vertical="center"/>
      <protection locked="0"/>
    </xf>
    <xf numFmtId="2" fontId="21" fillId="3" borderId="51" xfId="0" applyNumberFormat="1" applyFont="1" applyFill="1" applyBorder="1" applyAlignment="1" applyProtection="1">
      <alignment horizontal="center" vertical="center"/>
      <protection locked="0"/>
    </xf>
    <xf numFmtId="0" fontId="21" fillId="3" borderId="51" xfId="0" applyFont="1" applyFill="1" applyBorder="1" applyAlignment="1" applyProtection="1">
      <alignment horizontal="center" vertical="center"/>
      <protection locked="0"/>
    </xf>
    <xf numFmtId="0" fontId="23" fillId="3" borderId="51" xfId="0" applyFont="1" applyFill="1" applyBorder="1" applyAlignment="1" applyProtection="1">
      <alignment horizontal="center" vertical="center"/>
      <protection locked="0"/>
    </xf>
    <xf numFmtId="1" fontId="5" fillId="5" borderId="5" xfId="0" applyNumberFormat="1" applyFont="1" applyFill="1" applyBorder="1" applyAlignment="1" applyProtection="1">
      <alignment horizontal="center" vertical="center"/>
    </xf>
    <xf numFmtId="1" fontId="5" fillId="5" borderId="6" xfId="0" applyNumberFormat="1" applyFont="1" applyFill="1" applyBorder="1" applyAlignment="1" applyProtection="1">
      <alignment horizontal="center" vertical="center"/>
    </xf>
    <xf numFmtId="1" fontId="5" fillId="5" borderId="23" xfId="0" applyNumberFormat="1" applyFont="1" applyFill="1" applyBorder="1" applyAlignment="1" applyProtection="1">
      <alignment horizontal="center" vertical="center"/>
    </xf>
    <xf numFmtId="0" fontId="9" fillId="0" borderId="39" xfId="0" applyFont="1" applyFill="1" applyBorder="1" applyAlignment="1" applyProtection="1">
      <alignment vertical="center"/>
    </xf>
    <xf numFmtId="1" fontId="9" fillId="0" borderId="35"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xf>
    <xf numFmtId="1" fontId="9" fillId="6" borderId="44" xfId="0" applyNumberFormat="1" applyFont="1" applyFill="1" applyBorder="1" applyAlignment="1" applyProtection="1">
      <alignment horizontal="center" vertical="center"/>
    </xf>
    <xf numFmtId="1" fontId="9" fillId="6" borderId="46" xfId="0" applyNumberFormat="1" applyFont="1" applyFill="1" applyBorder="1" applyAlignment="1" applyProtection="1">
      <alignment horizontal="center" vertical="center"/>
    </xf>
    <xf numFmtId="1" fontId="9" fillId="4" borderId="38" xfId="0" applyNumberFormat="1" applyFont="1" applyFill="1" applyBorder="1" applyAlignment="1" applyProtection="1">
      <alignment horizontal="center" vertical="center"/>
    </xf>
    <xf numFmtId="1" fontId="9" fillId="6" borderId="53" xfId="0" applyNumberFormat="1" applyFont="1" applyFill="1" applyBorder="1" applyAlignment="1" applyProtection="1">
      <alignment horizontal="center" vertical="center"/>
    </xf>
    <xf numFmtId="1" fontId="9" fillId="6" borderId="16" xfId="0" applyNumberFormat="1" applyFont="1" applyFill="1" applyBorder="1" applyAlignment="1" applyProtection="1">
      <alignment horizontal="center" vertical="center"/>
    </xf>
    <xf numFmtId="1" fontId="5" fillId="5" borderId="5" xfId="0" applyNumberFormat="1" applyFont="1" applyFill="1" applyBorder="1" applyAlignment="1" applyProtection="1">
      <alignment horizontal="center" vertical="center"/>
    </xf>
    <xf numFmtId="1" fontId="5" fillId="5" borderId="6" xfId="0" applyNumberFormat="1" applyFont="1" applyFill="1" applyBorder="1" applyAlignment="1" applyProtection="1">
      <alignment horizontal="center" vertical="center"/>
    </xf>
    <xf numFmtId="1" fontId="5" fillId="5" borderId="23" xfId="0" applyNumberFormat="1" applyFont="1" applyFill="1" applyBorder="1" applyAlignment="1" applyProtection="1">
      <alignment horizontal="center" vertical="center"/>
    </xf>
    <xf numFmtId="0" fontId="9" fillId="4" borderId="39" xfId="0" applyFont="1" applyFill="1" applyBorder="1" applyAlignment="1" applyProtection="1">
      <alignment vertical="center"/>
    </xf>
    <xf numFmtId="1" fontId="5" fillId="4" borderId="0" xfId="0" applyNumberFormat="1" applyFont="1" applyFill="1" applyBorder="1" applyAlignment="1" applyProtection="1">
      <alignment horizontal="center" vertical="center"/>
    </xf>
    <xf numFmtId="1" fontId="9" fillId="4" borderId="46" xfId="0" applyNumberFormat="1" applyFont="1" applyFill="1" applyBorder="1" applyAlignment="1" applyProtection="1">
      <alignment horizontal="center" vertical="center"/>
    </xf>
    <xf numFmtId="0" fontId="19" fillId="5" borderId="14" xfId="0" applyFont="1" applyFill="1" applyBorder="1" applyAlignment="1" applyProtection="1">
      <alignment horizontal="center" vertical="center"/>
    </xf>
    <xf numFmtId="0" fontId="19" fillId="5" borderId="15" xfId="0" applyFont="1" applyFill="1" applyBorder="1" applyAlignment="1" applyProtection="1">
      <alignment horizontal="center" vertical="center"/>
    </xf>
    <xf numFmtId="0" fontId="19" fillId="5" borderId="16" xfId="0" applyFont="1" applyFill="1" applyBorder="1" applyAlignment="1" applyProtection="1">
      <alignment horizontal="center" vertical="center"/>
    </xf>
    <xf numFmtId="0" fontId="5" fillId="5" borderId="47" xfId="0" applyFont="1" applyFill="1" applyBorder="1" applyAlignment="1" applyProtection="1">
      <alignment horizontal="center" vertical="center"/>
    </xf>
    <xf numFmtId="0" fontId="5" fillId="5" borderId="48"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1" fontId="5" fillId="5" borderId="0" xfId="0" applyNumberFormat="1" applyFont="1" applyFill="1" applyBorder="1" applyAlignment="1" applyProtection="1">
      <alignment horizontal="center" vertical="center"/>
    </xf>
    <xf numFmtId="1" fontId="5" fillId="5" borderId="3" xfId="0" applyNumberFormat="1" applyFont="1" applyFill="1" applyBorder="1" applyAlignment="1" applyProtection="1">
      <alignment horizontal="center" vertical="center"/>
    </xf>
    <xf numFmtId="1" fontId="5" fillId="5" borderId="2" xfId="0" applyNumberFormat="1" applyFont="1" applyFill="1" applyBorder="1" applyAlignment="1" applyProtection="1">
      <alignment horizontal="center" vertical="center"/>
    </xf>
    <xf numFmtId="1" fontId="5" fillId="5" borderId="4" xfId="0" applyNumberFormat="1" applyFont="1" applyFill="1" applyBorder="1" applyAlignment="1" applyProtection="1">
      <alignment horizontal="center" vertical="center"/>
    </xf>
    <xf numFmtId="0" fontId="18" fillId="5" borderId="9" xfId="0" applyFont="1" applyFill="1" applyBorder="1" applyAlignment="1" applyProtection="1">
      <alignment horizontal="left" vertical="center"/>
      <protection locked="0"/>
    </xf>
    <xf numFmtId="0" fontId="18" fillId="5" borderId="0" xfId="0" applyFont="1" applyFill="1" applyBorder="1" applyAlignment="1" applyProtection="1">
      <alignment horizontal="left" vertical="center"/>
      <protection locked="0"/>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1" fontId="5" fillId="5" borderId="5" xfId="0" applyNumberFormat="1" applyFont="1" applyFill="1" applyBorder="1" applyAlignment="1" applyProtection="1">
      <alignment horizontal="center" vertical="center"/>
    </xf>
    <xf numFmtId="1" fontId="5" fillId="5" borderId="6" xfId="0" applyNumberFormat="1" applyFont="1" applyFill="1" applyBorder="1" applyAlignment="1" applyProtection="1">
      <alignment horizontal="center" vertical="center"/>
    </xf>
    <xf numFmtId="1" fontId="5" fillId="5" borderId="23" xfId="0" applyNumberFormat="1" applyFont="1" applyFill="1" applyBorder="1" applyAlignment="1" applyProtection="1">
      <alignment horizontal="center" vertical="center"/>
    </xf>
    <xf numFmtId="164" fontId="23" fillId="0" borderId="51" xfId="0" applyNumberFormat="1" applyFont="1" applyFill="1" applyBorder="1" applyAlignment="1" applyProtection="1">
      <alignment horizontal="center" vertical="center"/>
      <protection locked="0"/>
    </xf>
    <xf numFmtId="164" fontId="5" fillId="5" borderId="0" xfId="0" applyNumberFormat="1" applyFont="1" applyFill="1" applyBorder="1" applyAlignment="1" applyProtection="1">
      <alignment horizontal="center" vertical="center"/>
    </xf>
    <xf numFmtId="164" fontId="5" fillId="5" borderId="41" xfId="0" applyNumberFormat="1" applyFont="1" applyFill="1" applyBorder="1" applyAlignment="1" applyProtection="1">
      <alignment horizontal="center" vertical="center"/>
    </xf>
    <xf numFmtId="164" fontId="21" fillId="3" borderId="51" xfId="0"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0" fontId="2" fillId="0" borderId="0" xfId="0" applyFont="1" applyAlignment="1">
      <alignment horizontal="center" vertical="center"/>
    </xf>
    <xf numFmtId="164" fontId="22" fillId="5" borderId="0" xfId="0" applyNumberFormat="1" applyFont="1" applyFill="1" applyBorder="1" applyAlignment="1" applyProtection="1">
      <alignment horizontal="center" vertical="center"/>
      <protection locked="0"/>
    </xf>
    <xf numFmtId="1" fontId="22" fillId="5" borderId="0" xfId="0" applyNumberFormat="1" applyFont="1" applyFill="1" applyBorder="1" applyAlignment="1">
      <alignment horizontal="center" vertical="center"/>
    </xf>
    <xf numFmtId="164" fontId="22" fillId="5" borderId="41" xfId="0" applyNumberFormat="1"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47"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wrapText="1"/>
    </xf>
    <xf numFmtId="0" fontId="8" fillId="5" borderId="25" xfId="0" applyFont="1" applyFill="1" applyBorder="1" applyAlignment="1" applyProtection="1">
      <alignment horizontal="center" vertical="center"/>
    </xf>
    <xf numFmtId="0" fontId="8" fillId="5" borderId="26" xfId="0" applyFont="1" applyFill="1" applyBorder="1" applyAlignment="1" applyProtection="1">
      <alignment horizontal="center" vertical="center"/>
    </xf>
    <xf numFmtId="0" fontId="8" fillId="5" borderId="33" xfId="0" applyFont="1" applyFill="1" applyBorder="1" applyAlignment="1" applyProtection="1">
      <alignment horizontal="center" vertical="center"/>
    </xf>
    <xf numFmtId="0" fontId="8" fillId="5" borderId="34" xfId="0" applyFont="1" applyFill="1" applyBorder="1" applyAlignment="1" applyProtection="1">
      <alignment horizontal="center" vertical="center"/>
    </xf>
    <xf numFmtId="0" fontId="5" fillId="5" borderId="28" xfId="0" applyFont="1" applyFill="1" applyBorder="1" applyAlignment="1" applyProtection="1">
      <alignment horizontal="center" vertical="center"/>
    </xf>
    <xf numFmtId="0" fontId="5" fillId="5" borderId="27"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8" xfId="0" applyFill="1" applyBorder="1" applyAlignment="1" applyProtection="1">
      <alignment horizontal="center" vertical="center"/>
    </xf>
    <xf numFmtId="0" fontId="8" fillId="5" borderId="27" xfId="0" applyFont="1" applyFill="1" applyBorder="1" applyAlignment="1" applyProtection="1">
      <alignment horizontal="center" vertical="center"/>
    </xf>
  </cellXfs>
  <cellStyles count="3">
    <cellStyle name="Comma" xfId="1" builtinId="3"/>
    <cellStyle name="Normal" xfId="0" builtinId="0"/>
    <cellStyle name="Normal 2" xfId="2" xr:uid="{00000000-0005-0000-0000-000002000000}"/>
  </cellStyles>
  <dxfs count="9">
    <dxf>
      <fill>
        <patternFill>
          <bgColor rgb="FFFFCC00"/>
        </patternFill>
      </fill>
    </dxf>
    <dxf>
      <fill>
        <patternFill>
          <bgColor theme="0" tint="-0.24994659260841701"/>
        </patternFill>
      </fill>
    </dxf>
    <dxf>
      <fill>
        <patternFill>
          <bgColor theme="2" tint="-0.499984740745262"/>
        </patternFill>
      </fill>
    </dxf>
    <dxf>
      <fill>
        <patternFill>
          <bgColor rgb="FFFFCC00"/>
        </patternFill>
      </fill>
    </dxf>
    <dxf>
      <fill>
        <patternFill>
          <bgColor theme="0" tint="-0.24994659260841701"/>
        </patternFill>
      </fill>
    </dxf>
    <dxf>
      <fill>
        <patternFill>
          <bgColor theme="2" tint="-0.499984740745262"/>
        </patternFill>
      </fill>
    </dxf>
    <dxf>
      <fill>
        <patternFill>
          <bgColor rgb="FFFFCC00"/>
        </patternFill>
      </fill>
    </dxf>
    <dxf>
      <fill>
        <patternFill>
          <bgColor theme="0" tint="-0.24994659260841701"/>
        </patternFill>
      </fill>
    </dxf>
    <dxf>
      <fill>
        <patternFill>
          <bgColor theme="2" tint="-0.499984740745262"/>
        </patternFill>
      </fill>
    </dxf>
  </dxfs>
  <tableStyles count="0" defaultTableStyle="TableStyleMedium2" defaultPivotStyle="PivotStyleMedium9"/>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35"/>
  <sheetViews>
    <sheetView showGridLines="0" tabSelected="1" topLeftCell="A3" zoomScale="90" zoomScaleNormal="90" workbookViewId="0">
      <selection activeCell="AA22" sqref="AA22:AA28"/>
    </sheetView>
  </sheetViews>
  <sheetFormatPr defaultColWidth="9.33203125" defaultRowHeight="14.4" x14ac:dyDescent="0.3"/>
  <cols>
    <col min="1" max="1" width="6.109375" style="81" customWidth="1"/>
    <col min="2" max="2" width="10.5546875" style="81" hidden="1" customWidth="1"/>
    <col min="3" max="3" width="9.33203125" style="81" hidden="1" customWidth="1"/>
    <col min="4" max="4" width="13" style="81" hidden="1" customWidth="1"/>
    <col min="5" max="5" width="4.6640625" style="81" hidden="1" customWidth="1"/>
    <col min="6" max="15" width="9.33203125" style="81" hidden="1" customWidth="1"/>
    <col min="16" max="16" width="23.109375" style="81" customWidth="1"/>
    <col min="17" max="30" width="9.6640625" style="81" customWidth="1"/>
    <col min="31" max="31" width="13.44140625" style="81" customWidth="1"/>
    <col min="32" max="16384" width="9.33203125" style="81"/>
  </cols>
  <sheetData>
    <row r="1" spans="2:31" s="78" customFormat="1" ht="18" x14ac:dyDescent="0.3">
      <c r="P1" s="148" t="s">
        <v>46</v>
      </c>
      <c r="Q1" s="149"/>
      <c r="R1" s="149"/>
      <c r="S1" s="149"/>
      <c r="T1" s="149"/>
      <c r="U1" s="149"/>
      <c r="V1" s="149"/>
      <c r="W1" s="149"/>
      <c r="X1" s="149"/>
      <c r="Y1" s="149"/>
      <c r="Z1" s="149"/>
      <c r="AA1" s="149"/>
      <c r="AB1" s="149"/>
      <c r="AC1" s="149"/>
      <c r="AD1" s="149"/>
      <c r="AE1" s="150"/>
    </row>
    <row r="2" spans="2:31" s="79" customFormat="1" ht="18" x14ac:dyDescent="0.3">
      <c r="P2" s="33"/>
      <c r="Q2" s="8"/>
      <c r="R2" s="8"/>
      <c r="S2" s="8"/>
      <c r="T2" s="8"/>
      <c r="U2" s="8"/>
      <c r="V2" s="8"/>
      <c r="W2" s="8"/>
      <c r="X2" s="8"/>
      <c r="Y2" s="8"/>
      <c r="Z2" s="8"/>
      <c r="AA2" s="8"/>
      <c r="AB2" s="8"/>
      <c r="AC2" s="8"/>
      <c r="AD2" s="8"/>
      <c r="AE2" s="34"/>
    </row>
    <row r="3" spans="2:31" s="80" customFormat="1" ht="18" x14ac:dyDescent="0.3">
      <c r="P3" s="35" t="s">
        <v>33</v>
      </c>
      <c r="Q3" s="158" t="s">
        <v>37</v>
      </c>
      <c r="R3" s="159"/>
      <c r="S3" s="10"/>
      <c r="T3" s="10"/>
      <c r="U3" s="10"/>
      <c r="V3" s="10"/>
      <c r="W3" s="10"/>
      <c r="X3" s="10"/>
      <c r="Y3" s="10"/>
      <c r="Z3" s="10"/>
      <c r="AA3" s="10"/>
      <c r="AB3" s="10"/>
      <c r="AC3" s="10"/>
      <c r="AD3" s="10"/>
      <c r="AE3" s="36"/>
    </row>
    <row r="4" spans="2:31" ht="15" thickBot="1" x14ac:dyDescent="0.35">
      <c r="P4" s="82"/>
      <c r="Q4" s="83"/>
      <c r="R4" s="83"/>
      <c r="S4" s="83"/>
      <c r="T4" s="83"/>
      <c r="U4" s="83"/>
      <c r="V4" s="83"/>
      <c r="W4" s="83"/>
      <c r="X4" s="83"/>
      <c r="Y4" s="83"/>
      <c r="Z4" s="83"/>
      <c r="AA4" s="83"/>
      <c r="AB4" s="83"/>
      <c r="AC4" s="83"/>
      <c r="AD4" s="83"/>
      <c r="AE4" s="45"/>
    </row>
    <row r="5" spans="2:31" ht="15" thickBot="1" x14ac:dyDescent="0.35">
      <c r="P5" s="82"/>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84" t="s">
        <v>9</v>
      </c>
      <c r="C7" s="84"/>
      <c r="D7" s="84"/>
      <c r="E7" s="84"/>
      <c r="F7" s="84"/>
      <c r="G7" s="84"/>
      <c r="H7" s="84"/>
      <c r="I7" s="84"/>
      <c r="J7" s="84"/>
      <c r="K7" s="84"/>
      <c r="P7" s="40" t="s">
        <v>10</v>
      </c>
      <c r="Q7" s="123">
        <v>6.9</v>
      </c>
      <c r="R7" s="13">
        <f>200-((($H$9-Q7)*100)*$D$9)</f>
        <v>200</v>
      </c>
      <c r="S7" s="123">
        <v>2.2000000000000002</v>
      </c>
      <c r="T7" s="13">
        <f>200-((($H$10-S7)*100)*$D$10)</f>
        <v>200</v>
      </c>
      <c r="U7" s="123">
        <v>6</v>
      </c>
      <c r="V7" s="13">
        <f>200+((($H$11-U7)*100)*$D$11)</f>
        <v>200</v>
      </c>
      <c r="W7" s="123">
        <v>10</v>
      </c>
      <c r="X7" s="13">
        <f>200-((($H$12-W7)*100)*$D$12)</f>
        <v>200</v>
      </c>
      <c r="Y7" s="123">
        <v>8</v>
      </c>
      <c r="Z7" s="13">
        <f>200+((($H$13-Y7)*100)*$D$13)</f>
        <v>200</v>
      </c>
      <c r="AA7" s="124">
        <v>80</v>
      </c>
      <c r="AB7" s="13">
        <f>200-(($H$14-AA7)*$D$14)</f>
        <v>200</v>
      </c>
      <c r="AC7" s="3">
        <v>2.0833333333333333E-3</v>
      </c>
      <c r="AD7" s="1">
        <f>IF(AC7*86400&lt;$L$15*86400,(200+(((($H$15*86400)-(AC7*86400)))*$D$15)),1)</f>
        <v>200</v>
      </c>
      <c r="AE7" s="41">
        <f>R7+T7+V7+X7+Z7+AB7</f>
        <v>1200</v>
      </c>
    </row>
    <row r="8" spans="2:31" ht="15.6" x14ac:dyDescent="0.3">
      <c r="B8" s="84" t="s">
        <v>11</v>
      </c>
      <c r="C8" s="84" t="s">
        <v>12</v>
      </c>
      <c r="D8" s="84" t="s">
        <v>13</v>
      </c>
      <c r="E8" s="84"/>
      <c r="F8" s="84" t="s">
        <v>14</v>
      </c>
      <c r="G8" s="84" t="s">
        <v>15</v>
      </c>
      <c r="H8" s="84" t="s">
        <v>16</v>
      </c>
      <c r="I8" s="84" t="s">
        <v>15</v>
      </c>
      <c r="J8" s="84" t="s">
        <v>17</v>
      </c>
      <c r="K8" s="84" t="s">
        <v>15</v>
      </c>
      <c r="L8" s="85" t="s">
        <v>18</v>
      </c>
      <c r="M8" s="85" t="s">
        <v>15</v>
      </c>
      <c r="N8" s="86"/>
      <c r="P8" s="42" t="s">
        <v>19</v>
      </c>
      <c r="Q8" s="128"/>
      <c r="R8" s="16">
        <f>IF(Q8&gt;$L$9,(200-((($H$9-Q8)*100)*$D$9)),1)</f>
        <v>1</v>
      </c>
      <c r="S8" s="128"/>
      <c r="T8" s="16">
        <f>IF(S8&gt;$L$10,(200-((($H$10-S8)*100)*$D$10)),1)</f>
        <v>1</v>
      </c>
      <c r="U8" s="128"/>
      <c r="V8" s="16">
        <f>IF(U8&lt;$L$11,(200+((($H$11-U8)*100)*$D$11)),1)</f>
        <v>457.14285714285711</v>
      </c>
      <c r="W8" s="128"/>
      <c r="X8" s="16">
        <f>IF(W8&gt;$L$12,(200-((($H$12-W8)*100)*$D$12)),1)</f>
        <v>1</v>
      </c>
      <c r="Y8" s="128"/>
      <c r="Z8" s="16">
        <f>IF(Y8&lt;$L$13,(200+((($H$13-Y8)*100)*$D$13)),1)</f>
        <v>400</v>
      </c>
      <c r="AA8" s="129"/>
      <c r="AB8" s="16">
        <f>IF(AA8&gt;$L$14,(200-(($H$14-AA8)*$D$14)),1)</f>
        <v>1</v>
      </c>
      <c r="AC8" s="168"/>
      <c r="AD8" s="155">
        <f>IF(AC8*86400&lt;$L$15*86400,(200+(((($H$15*86400)-(AC8*86400)))*$D$15)),1)</f>
        <v>615.38461538461547</v>
      </c>
      <c r="AE8" s="76">
        <f>R8+T8+V8+X8+Z8+AB8</f>
        <v>861.14285714285711</v>
      </c>
    </row>
    <row r="9" spans="2:31" ht="15.6" x14ac:dyDescent="0.3">
      <c r="B9" s="84" t="s">
        <v>20</v>
      </c>
      <c r="C9" s="84">
        <v>330</v>
      </c>
      <c r="D9" s="84">
        <f>150/C9</f>
        <v>0.45454545454545453</v>
      </c>
      <c r="E9" s="84"/>
      <c r="F9" s="84">
        <v>7.87</v>
      </c>
      <c r="G9" s="87">
        <f>200-(((H9-F9)*100)*D9)</f>
        <v>244.09090909090907</v>
      </c>
      <c r="H9" s="88">
        <v>6.9</v>
      </c>
      <c r="I9" s="87">
        <f>200-(((H9-H9)*100)*D9)</f>
        <v>200</v>
      </c>
      <c r="J9" s="88">
        <v>3.6</v>
      </c>
      <c r="K9" s="87">
        <f>200-(((H9-J9)*100)*D9)</f>
        <v>50</v>
      </c>
      <c r="L9" s="88">
        <v>2.52</v>
      </c>
      <c r="M9" s="87">
        <f>200-(((H9-L9)*100)*D9)</f>
        <v>0.90909090909087809</v>
      </c>
      <c r="N9" s="89"/>
      <c r="P9" s="43" t="s">
        <v>21</v>
      </c>
      <c r="Q9" s="128"/>
      <c r="R9" s="20">
        <f t="shared" ref="R9:R14" si="0">IF(Q9&gt;$L$9,(200-((($H$9-Q9)*100)*$D$9)),1)</f>
        <v>1</v>
      </c>
      <c r="S9" s="128"/>
      <c r="T9" s="20">
        <f t="shared" ref="T9:T14" si="1">IF(S9&gt;$L$10,(200-((($H$10-S9)*100)*$D$10)),1)</f>
        <v>1</v>
      </c>
      <c r="U9" s="128"/>
      <c r="V9" s="20">
        <f t="shared" ref="V9:V14" si="2">IF(U9&lt;$L$11,(200+((($H$11-U9)*100)*$D$11)),1)</f>
        <v>457.14285714285711</v>
      </c>
      <c r="W9" s="128"/>
      <c r="X9" s="20">
        <f t="shared" ref="X9:X14" si="3">IF(W9&gt;$L$12,(200-((($H$12-W9)*100)*$D$12)),1)</f>
        <v>1</v>
      </c>
      <c r="Y9" s="128"/>
      <c r="Z9" s="20">
        <f t="shared" ref="Z9:Z14" si="4">IF(Y9&lt;$L$13,(200+((($H$13-Y9)*100)*$D$13)),1)</f>
        <v>400</v>
      </c>
      <c r="AA9" s="129"/>
      <c r="AB9" s="20">
        <f t="shared" ref="AB9:AB14" si="5">IF(AA9&gt;$L$14,(200-(($H$14-AA9)*$D$14)),1)</f>
        <v>1</v>
      </c>
      <c r="AC9" s="168"/>
      <c r="AD9" s="156"/>
      <c r="AE9" s="76">
        <f t="shared" ref="AE9:AE14" si="6">R9+T9+V9+X9+Z9+AB9</f>
        <v>861.14285714285711</v>
      </c>
    </row>
    <row r="10" spans="2:31" ht="15.6" x14ac:dyDescent="0.3">
      <c r="B10" s="84" t="s">
        <v>22</v>
      </c>
      <c r="C10" s="84">
        <v>107</v>
      </c>
      <c r="D10" s="84">
        <f t="shared" ref="D10:D14" si="7">150/C10</f>
        <v>1.4018691588785046</v>
      </c>
      <c r="E10" s="84"/>
      <c r="F10" s="84">
        <v>2.8</v>
      </c>
      <c r="G10" s="87">
        <f t="shared" ref="G10:G12" si="8">200-(((H10-F10)*100)*D10)</f>
        <v>284.11214953271019</v>
      </c>
      <c r="H10" s="88">
        <v>2.2000000000000002</v>
      </c>
      <c r="I10" s="87">
        <f t="shared" ref="I10:I14" si="9">200-(((H10-H10)*100)*D10)</f>
        <v>200</v>
      </c>
      <c r="J10" s="88">
        <v>1.1299999999999999</v>
      </c>
      <c r="K10" s="87">
        <f t="shared" ref="K10:K12" si="10">200-(((H10-J10)*100)*D10)</f>
        <v>49.999999999999972</v>
      </c>
      <c r="L10" s="88">
        <v>0.78</v>
      </c>
      <c r="M10" s="87">
        <f>200-(((H10-L10)*100)*D10)</f>
        <v>0.93457943925230325</v>
      </c>
      <c r="N10" s="89"/>
      <c r="P10" s="43" t="s">
        <v>23</v>
      </c>
      <c r="Q10" s="128"/>
      <c r="R10" s="20">
        <f t="shared" si="0"/>
        <v>1</v>
      </c>
      <c r="S10" s="128"/>
      <c r="T10" s="20">
        <f t="shared" si="1"/>
        <v>1</v>
      </c>
      <c r="U10" s="128"/>
      <c r="V10" s="20">
        <f t="shared" si="2"/>
        <v>457.14285714285711</v>
      </c>
      <c r="W10" s="128"/>
      <c r="X10" s="20">
        <f t="shared" si="3"/>
        <v>1</v>
      </c>
      <c r="Y10" s="128"/>
      <c r="Z10" s="20">
        <f t="shared" si="4"/>
        <v>400</v>
      </c>
      <c r="AA10" s="129"/>
      <c r="AB10" s="20">
        <f t="shared" si="5"/>
        <v>1</v>
      </c>
      <c r="AC10" s="168"/>
      <c r="AD10" s="156"/>
      <c r="AE10" s="76">
        <f t="shared" si="6"/>
        <v>861.14285714285711</v>
      </c>
    </row>
    <row r="11" spans="2:31" ht="15.6" x14ac:dyDescent="0.3">
      <c r="B11" s="84" t="s">
        <v>24</v>
      </c>
      <c r="C11" s="84">
        <v>350</v>
      </c>
      <c r="D11" s="84">
        <f t="shared" si="7"/>
        <v>0.42857142857142855</v>
      </c>
      <c r="E11" s="84"/>
      <c r="F11" s="84">
        <v>4</v>
      </c>
      <c r="G11" s="87">
        <f>200-(((F11-H11)*100)*D11)</f>
        <v>285.71428571428572</v>
      </c>
      <c r="H11" s="84">
        <v>6</v>
      </c>
      <c r="I11" s="87">
        <f t="shared" si="9"/>
        <v>200</v>
      </c>
      <c r="J11" s="84">
        <v>9.5</v>
      </c>
      <c r="K11" s="87">
        <f>200-(((J11-H11)*100)*D11)</f>
        <v>50</v>
      </c>
      <c r="L11" s="84">
        <v>10.65</v>
      </c>
      <c r="M11" s="87">
        <f>200+(((H11-L11)*100)*D11)</f>
        <v>0.71428571428569398</v>
      </c>
      <c r="N11" s="89"/>
      <c r="P11" s="43" t="s">
        <v>25</v>
      </c>
      <c r="Q11" s="128"/>
      <c r="R11" s="20">
        <f t="shared" si="0"/>
        <v>1</v>
      </c>
      <c r="S11" s="128"/>
      <c r="T11" s="20">
        <f t="shared" si="1"/>
        <v>1</v>
      </c>
      <c r="U11" s="128"/>
      <c r="V11" s="20">
        <f t="shared" si="2"/>
        <v>457.14285714285711</v>
      </c>
      <c r="W11" s="128"/>
      <c r="X11" s="20">
        <f t="shared" si="3"/>
        <v>1</v>
      </c>
      <c r="Y11" s="128"/>
      <c r="Z11" s="20">
        <f t="shared" si="4"/>
        <v>400</v>
      </c>
      <c r="AA11" s="129"/>
      <c r="AB11" s="20">
        <f t="shared" si="5"/>
        <v>1</v>
      </c>
      <c r="AC11" s="168"/>
      <c r="AD11" s="156"/>
      <c r="AE11" s="76">
        <f t="shared" si="6"/>
        <v>861.14285714285711</v>
      </c>
    </row>
    <row r="12" spans="2:31" ht="15.6" x14ac:dyDescent="0.3">
      <c r="B12" s="84" t="s">
        <v>26</v>
      </c>
      <c r="C12" s="84">
        <v>600</v>
      </c>
      <c r="D12" s="84">
        <f t="shared" si="7"/>
        <v>0.25</v>
      </c>
      <c r="E12" s="84"/>
      <c r="F12" s="84">
        <v>15</v>
      </c>
      <c r="G12" s="87">
        <f t="shared" si="8"/>
        <v>325</v>
      </c>
      <c r="H12" s="88">
        <v>10</v>
      </c>
      <c r="I12" s="87">
        <f t="shared" si="9"/>
        <v>200</v>
      </c>
      <c r="J12" s="88">
        <v>4</v>
      </c>
      <c r="K12" s="87">
        <f t="shared" si="10"/>
        <v>50</v>
      </c>
      <c r="L12" s="88">
        <v>2.0499999999999998</v>
      </c>
      <c r="M12" s="87">
        <f>200-(((H12-L12)*100)*D12)</f>
        <v>1.25</v>
      </c>
      <c r="N12" s="89"/>
      <c r="P12" s="43" t="s">
        <v>27</v>
      </c>
      <c r="Q12" s="128"/>
      <c r="R12" s="20">
        <f t="shared" si="0"/>
        <v>1</v>
      </c>
      <c r="S12" s="128"/>
      <c r="T12" s="20">
        <f t="shared" si="1"/>
        <v>1</v>
      </c>
      <c r="U12" s="128"/>
      <c r="V12" s="20">
        <f t="shared" si="2"/>
        <v>457.14285714285711</v>
      </c>
      <c r="W12" s="128"/>
      <c r="X12" s="20">
        <f t="shared" si="3"/>
        <v>1</v>
      </c>
      <c r="Y12" s="128"/>
      <c r="Z12" s="20">
        <f t="shared" si="4"/>
        <v>400</v>
      </c>
      <c r="AA12" s="129"/>
      <c r="AB12" s="20">
        <f t="shared" si="5"/>
        <v>1</v>
      </c>
      <c r="AC12" s="168"/>
      <c r="AD12" s="156"/>
      <c r="AE12" s="76">
        <f t="shared" si="6"/>
        <v>861.14285714285711</v>
      </c>
    </row>
    <row r="13" spans="2:31" ht="15.6" x14ac:dyDescent="0.3">
      <c r="B13" s="84" t="s">
        <v>4</v>
      </c>
      <c r="C13" s="84">
        <v>600</v>
      </c>
      <c r="D13" s="84">
        <f t="shared" si="7"/>
        <v>0.25</v>
      </c>
      <c r="E13" s="84"/>
      <c r="F13" s="84">
        <v>7</v>
      </c>
      <c r="G13" s="87">
        <f>200-(((F13-H13)*100)*D13)</f>
        <v>225</v>
      </c>
      <c r="H13" s="84">
        <v>8</v>
      </c>
      <c r="I13" s="87">
        <f t="shared" si="9"/>
        <v>200</v>
      </c>
      <c r="J13" s="84">
        <v>14</v>
      </c>
      <c r="K13" s="87">
        <f>200-(((J13-H13)*100)*D13)</f>
        <v>50</v>
      </c>
      <c r="L13" s="84">
        <v>15.95</v>
      </c>
      <c r="M13" s="87">
        <f>200+(((H13-L13)*100)*D13)</f>
        <v>1.2500000000000284</v>
      </c>
      <c r="N13" s="89"/>
      <c r="P13" s="43" t="s">
        <v>28</v>
      </c>
      <c r="Q13" s="128"/>
      <c r="R13" s="20">
        <f t="shared" si="0"/>
        <v>1</v>
      </c>
      <c r="S13" s="128"/>
      <c r="T13" s="20">
        <f t="shared" si="1"/>
        <v>1</v>
      </c>
      <c r="U13" s="128"/>
      <c r="V13" s="20">
        <f t="shared" si="2"/>
        <v>457.14285714285711</v>
      </c>
      <c r="W13" s="128"/>
      <c r="X13" s="20">
        <f t="shared" si="3"/>
        <v>1</v>
      </c>
      <c r="Y13" s="128"/>
      <c r="Z13" s="20">
        <f t="shared" si="4"/>
        <v>400</v>
      </c>
      <c r="AA13" s="129"/>
      <c r="AB13" s="20">
        <f t="shared" si="5"/>
        <v>1</v>
      </c>
      <c r="AC13" s="168"/>
      <c r="AD13" s="156"/>
      <c r="AE13" s="76">
        <f t="shared" si="6"/>
        <v>861.14285714285711</v>
      </c>
    </row>
    <row r="14" spans="2:31" ht="15.6" x14ac:dyDescent="0.3">
      <c r="B14" s="84" t="s">
        <v>5</v>
      </c>
      <c r="C14" s="84">
        <v>42</v>
      </c>
      <c r="D14" s="84">
        <f t="shared" si="7"/>
        <v>3.5714285714285716</v>
      </c>
      <c r="E14" s="84"/>
      <c r="F14" s="84">
        <v>90</v>
      </c>
      <c r="G14" s="87">
        <f>200-((H14-F14))*D14</f>
        <v>235.71428571428572</v>
      </c>
      <c r="H14" s="87">
        <v>80</v>
      </c>
      <c r="I14" s="87">
        <f t="shared" si="9"/>
        <v>200</v>
      </c>
      <c r="J14" s="87">
        <v>38</v>
      </c>
      <c r="K14" s="87">
        <f>200-((H14-J14)*D14)</f>
        <v>50</v>
      </c>
      <c r="L14" s="87">
        <v>24.25</v>
      </c>
      <c r="M14" s="87">
        <f>200-((H14-L14)*D14)</f>
        <v>0.8928571428571388</v>
      </c>
      <c r="N14" s="8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84" t="s">
        <v>6</v>
      </c>
      <c r="C15" s="90">
        <v>7.5231481481481471E-4</v>
      </c>
      <c r="D15" s="91">
        <f>150/(C15*86400)</f>
        <v>2.3076923076923084</v>
      </c>
      <c r="E15" s="84"/>
      <c r="F15" s="90">
        <v>1.9097222222222222E-3</v>
      </c>
      <c r="G15" s="87">
        <f>200+(((H15*86400)-(F15*86400))*D15)</f>
        <v>234.61538461538464</v>
      </c>
      <c r="H15" s="90">
        <v>2.0833333333333333E-3</v>
      </c>
      <c r="I15" s="87">
        <f>200+((H15*86400)-(H15*86400))*D15</f>
        <v>200</v>
      </c>
      <c r="J15" s="90">
        <v>2.8356481481481479E-3</v>
      </c>
      <c r="K15" s="87">
        <f>200+(((H15*86400)-(J15*86400)))*D15</f>
        <v>50.000000000000028</v>
      </c>
      <c r="L15" s="90">
        <v>3.0810185185185181E-3</v>
      </c>
      <c r="M15" s="87">
        <f>200+(((H15*86400)-(L15*86400)))*D15</f>
        <v>1.0769230769230376</v>
      </c>
      <c r="N15" s="89"/>
      <c r="P15" s="82"/>
      <c r="Q15" s="83"/>
      <c r="R15" s="89">
        <f>SUM(R8:R14)</f>
        <v>7</v>
      </c>
      <c r="S15" s="89"/>
      <c r="T15" s="89">
        <f>SUM(T8:T14)</f>
        <v>7</v>
      </c>
      <c r="U15" s="89"/>
      <c r="V15" s="89">
        <f>SUM(V8:V14)</f>
        <v>3199.9999999999991</v>
      </c>
      <c r="W15" s="89"/>
      <c r="X15" s="89">
        <f>SUM(X8:X14)</f>
        <v>7</v>
      </c>
      <c r="Y15" s="89"/>
      <c r="Z15" s="89">
        <f>SUM(Z8:Z14)</f>
        <v>2800</v>
      </c>
      <c r="AA15" s="89"/>
      <c r="AB15" s="89">
        <f>SUM(AB8:AB14)</f>
        <v>7</v>
      </c>
      <c r="AC15" s="89"/>
      <c r="AD15" s="89">
        <f>SUM(AD8:AD14)</f>
        <v>615.38461538461547</v>
      </c>
      <c r="AE15" s="45"/>
    </row>
    <row r="16" spans="2:31" ht="15" customHeight="1" x14ac:dyDescent="0.3">
      <c r="B16" s="83"/>
      <c r="C16" s="100"/>
      <c r="D16" s="101"/>
      <c r="E16" s="83"/>
      <c r="F16" s="100"/>
      <c r="G16" s="89"/>
      <c r="H16" s="100"/>
      <c r="I16" s="89"/>
      <c r="J16" s="100"/>
      <c r="K16" s="89"/>
      <c r="L16" s="100"/>
      <c r="M16" s="89"/>
      <c r="N16" s="89"/>
      <c r="P16" s="82"/>
      <c r="Q16" s="83"/>
      <c r="R16" s="89"/>
      <c r="S16" s="89"/>
      <c r="T16" s="89"/>
      <c r="U16" s="89"/>
      <c r="V16" s="89"/>
      <c r="W16" s="89"/>
      <c r="X16" s="89"/>
      <c r="Y16" s="89"/>
      <c r="Z16" s="89"/>
      <c r="AA16" s="89"/>
      <c r="AB16" s="89"/>
      <c r="AC16" s="89"/>
      <c r="AD16" s="89"/>
      <c r="AE16" s="45"/>
    </row>
    <row r="17" spans="2:31" ht="15.75" customHeight="1" x14ac:dyDescent="0.3">
      <c r="B17" s="83"/>
      <c r="C17" s="100"/>
      <c r="D17" s="101"/>
      <c r="E17" s="83"/>
      <c r="F17" s="100"/>
      <c r="G17" s="89"/>
      <c r="H17" s="100"/>
      <c r="I17" s="89"/>
      <c r="J17" s="100"/>
      <c r="K17" s="89"/>
      <c r="L17" s="100"/>
      <c r="M17" s="89"/>
      <c r="N17" s="89"/>
      <c r="P17" s="82"/>
      <c r="Q17" s="83"/>
      <c r="R17" s="89"/>
      <c r="S17" s="89"/>
      <c r="T17" s="89"/>
      <c r="U17" s="89"/>
      <c r="V17" s="89"/>
      <c r="W17" s="89"/>
      <c r="X17" s="89"/>
      <c r="Y17" s="89"/>
      <c r="Z17" s="89"/>
      <c r="AA17" s="89"/>
      <c r="AB17" s="89"/>
      <c r="AC17" s="154" t="s">
        <v>47</v>
      </c>
      <c r="AD17" s="154"/>
      <c r="AE17" s="106">
        <f>SUM(R15:AD15)</f>
        <v>6643.3846153846143</v>
      </c>
    </row>
    <row r="18" spans="2:31" ht="15" thickBot="1" x14ac:dyDescent="0.35">
      <c r="P18" s="82"/>
      <c r="Q18" s="83"/>
      <c r="R18" s="83"/>
      <c r="S18" s="83"/>
      <c r="T18" s="83"/>
      <c r="U18" s="83"/>
      <c r="V18" s="83"/>
      <c r="W18" s="83"/>
      <c r="X18" s="83"/>
      <c r="Y18" s="83"/>
      <c r="Z18" s="83"/>
      <c r="AA18" s="83"/>
      <c r="AB18" s="83"/>
      <c r="AC18" s="83"/>
      <c r="AD18" s="83"/>
      <c r="AE18" s="45"/>
    </row>
    <row r="19" spans="2:31" ht="15" thickBot="1" x14ac:dyDescent="0.35">
      <c r="B19" s="84" t="s">
        <v>9</v>
      </c>
      <c r="C19" s="84"/>
      <c r="D19" s="84"/>
      <c r="E19" s="84"/>
      <c r="F19" s="84"/>
      <c r="G19" s="84"/>
      <c r="H19" s="84"/>
      <c r="I19" s="84"/>
      <c r="J19" s="84"/>
      <c r="K19" s="84"/>
      <c r="P19" s="82"/>
      <c r="Q19" s="153" t="s">
        <v>1</v>
      </c>
      <c r="R19" s="151"/>
      <c r="S19" s="151" t="s">
        <v>2</v>
      </c>
      <c r="T19" s="151"/>
      <c r="U19" s="151" t="s">
        <v>3</v>
      </c>
      <c r="V19" s="151"/>
      <c r="W19" s="151" t="s">
        <v>36</v>
      </c>
      <c r="X19" s="151"/>
      <c r="Y19" s="151" t="s">
        <v>4</v>
      </c>
      <c r="Z19" s="151"/>
      <c r="AA19" s="151" t="s">
        <v>5</v>
      </c>
      <c r="AB19" s="151"/>
      <c r="AC19" s="151" t="s">
        <v>6</v>
      </c>
      <c r="AD19" s="152"/>
      <c r="AE19" s="75"/>
    </row>
    <row r="20" spans="2:31" ht="15.6" x14ac:dyDescent="0.3">
      <c r="B20" s="84" t="s">
        <v>30</v>
      </c>
      <c r="C20" s="84" t="s">
        <v>12</v>
      </c>
      <c r="D20" s="84" t="s">
        <v>13</v>
      </c>
      <c r="E20" s="84"/>
      <c r="F20" s="84" t="s">
        <v>14</v>
      </c>
      <c r="G20" s="84" t="s">
        <v>15</v>
      </c>
      <c r="H20" s="84" t="s">
        <v>16</v>
      </c>
      <c r="I20" s="84" t="s">
        <v>15</v>
      </c>
      <c r="J20" s="84" t="s">
        <v>17</v>
      </c>
      <c r="K20" s="84" t="s">
        <v>15</v>
      </c>
      <c r="L20" s="85" t="s">
        <v>18</v>
      </c>
      <c r="M20" s="85" t="s">
        <v>15</v>
      </c>
      <c r="N20" s="86"/>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84" t="s">
        <v>20</v>
      </c>
      <c r="C21" s="84">
        <v>280</v>
      </c>
      <c r="D21" s="84">
        <f t="shared" ref="D21:D26" si="11">150/C21</f>
        <v>0.5357142857142857</v>
      </c>
      <c r="E21" s="84"/>
      <c r="F21" s="84">
        <v>6.95</v>
      </c>
      <c r="G21" s="87">
        <f>200-(((H21-F21)*100)*D21)</f>
        <v>245.53571428571431</v>
      </c>
      <c r="H21" s="88">
        <v>6.1</v>
      </c>
      <c r="I21" s="87">
        <f>200-((($H$21-H21)*100)*$D$21)</f>
        <v>200</v>
      </c>
      <c r="J21" s="88">
        <v>3.3</v>
      </c>
      <c r="K21" s="87">
        <f>200-(((H21-J21)*100)*D21)</f>
        <v>50</v>
      </c>
      <c r="L21" s="88">
        <v>2.38</v>
      </c>
      <c r="M21" s="87">
        <f>200-(((H21-L21)*100)*D21)</f>
        <v>0.71428571428572241</v>
      </c>
      <c r="N21" s="89"/>
      <c r="P21" s="40" t="s">
        <v>10</v>
      </c>
      <c r="Q21" s="123">
        <v>6.1</v>
      </c>
      <c r="R21" s="13">
        <f>200-((($H$21-Q21)*100)*$D$21)</f>
        <v>200</v>
      </c>
      <c r="S21" s="123">
        <v>2</v>
      </c>
      <c r="T21" s="13">
        <f>200-((($H$22-S21)*100)*$D$22)</f>
        <v>200</v>
      </c>
      <c r="U21" s="123">
        <v>7</v>
      </c>
      <c r="V21" s="13">
        <f>200+((($H$23-U21)*100)*$D$23)</f>
        <v>200</v>
      </c>
      <c r="W21" s="123">
        <v>8</v>
      </c>
      <c r="X21" s="13">
        <f>200-((($H$24-W21)*100)*$D$24)</f>
        <v>200</v>
      </c>
      <c r="Y21" s="123">
        <v>9</v>
      </c>
      <c r="Z21" s="13">
        <f>200+((($H$25-Y21)*100)*$D$25)</f>
        <v>200</v>
      </c>
      <c r="AA21" s="124">
        <v>70</v>
      </c>
      <c r="AB21" s="13">
        <f>200-(($H$26-AA21)*$D$26)</f>
        <v>200</v>
      </c>
      <c r="AC21" s="3">
        <v>2.3148148148148151E-3</v>
      </c>
      <c r="AD21" s="1">
        <f>IF(AC21*86400&lt;$L$27*86400,(200+(((($H$27*86400)-(AC21*86400)))*$D$27)),1)</f>
        <v>200</v>
      </c>
      <c r="AE21" s="41">
        <f t="shared" ref="AE21:AE28" si="12">R21+T21+V21+X21+Z21+AB21</f>
        <v>1200</v>
      </c>
    </row>
    <row r="22" spans="2:31" ht="15.6" x14ac:dyDescent="0.3">
      <c r="B22" s="84" t="s">
        <v>22</v>
      </c>
      <c r="C22" s="84">
        <v>96</v>
      </c>
      <c r="D22" s="84">
        <f t="shared" si="11"/>
        <v>1.5625</v>
      </c>
      <c r="E22" s="84"/>
      <c r="F22" s="84">
        <v>2.38</v>
      </c>
      <c r="G22" s="87">
        <f t="shared" ref="G22" si="13">200-(((H22-F22)*100)*D22)</f>
        <v>259.375</v>
      </c>
      <c r="H22" s="88">
        <v>2</v>
      </c>
      <c r="I22" s="87">
        <f>200-((($H$22-H22)*100)*$D$22)</f>
        <v>200</v>
      </c>
      <c r="J22" s="88">
        <v>1.04</v>
      </c>
      <c r="K22" s="87">
        <f>200-(((H22-J22)*100)*D22)</f>
        <v>50</v>
      </c>
      <c r="L22" s="88">
        <v>0.72499999999999998</v>
      </c>
      <c r="M22" s="87">
        <f>200-(((H22-L22)*100)*D22)</f>
        <v>0.78125000000002842</v>
      </c>
      <c r="N22" s="89"/>
      <c r="P22" s="42" t="s">
        <v>19</v>
      </c>
      <c r="Q22" s="127"/>
      <c r="R22" s="16">
        <f>IF(Q22&gt;$L$21,(200-((($H$21-Q22)*100)*$D$21)),1)</f>
        <v>1</v>
      </c>
      <c r="S22" s="127"/>
      <c r="T22" s="16">
        <f>IF(S22&gt;$L$22,(200-((($H$22-S22)*100)*$D$22)),1)</f>
        <v>1</v>
      </c>
      <c r="U22" s="127"/>
      <c r="V22" s="16">
        <f>IF(U22&lt;$L$23,(200+((($H$23-U22)*100)*$D$23)),1)</f>
        <v>476.31578947368422</v>
      </c>
      <c r="W22" s="127"/>
      <c r="X22" s="16">
        <f>IF(W22&gt;$L$24,(200-((($H$24-W22)*100)*$D$24)),1)</f>
        <v>1</v>
      </c>
      <c r="Y22" s="127"/>
      <c r="Z22" s="16">
        <f>IF(Y22&lt;$L$25,(200+((($H$25-Y22)*100)*$D$25)),1)</f>
        <v>400</v>
      </c>
      <c r="AA22" s="130"/>
      <c r="AB22" s="16">
        <f>IF(AA22&gt;$L$26,(200-(($H$26-AA22)*$D$26)),1)</f>
        <v>1</v>
      </c>
      <c r="AC22" s="165"/>
      <c r="AD22" s="162">
        <f>IF(AC22*86400&lt;$L$27*86400,(200+(((($H$27*86400)-(AC22*86400)))*$D$27)),1)</f>
        <v>600</v>
      </c>
      <c r="AE22" s="76">
        <f t="shared" si="12"/>
        <v>880.31578947368416</v>
      </c>
    </row>
    <row r="23" spans="2:31" ht="15.6" x14ac:dyDescent="0.3">
      <c r="B23" s="84" t="s">
        <v>24</v>
      </c>
      <c r="C23" s="84">
        <v>380</v>
      </c>
      <c r="D23" s="84">
        <f t="shared" si="11"/>
        <v>0.39473684210526316</v>
      </c>
      <c r="E23" s="84"/>
      <c r="F23" s="84">
        <v>6</v>
      </c>
      <c r="G23" s="87">
        <f>200-(((F23-H23)*100)*D23)</f>
        <v>239.4736842105263</v>
      </c>
      <c r="H23" s="84">
        <v>7</v>
      </c>
      <c r="I23" s="87">
        <f>200+((($H$23-H23)*100)*$D$23)</f>
        <v>200</v>
      </c>
      <c r="J23" s="84">
        <v>10.8</v>
      </c>
      <c r="K23" s="87">
        <f>200-(((J23-H23)*100)*D23)</f>
        <v>49.999999999999972</v>
      </c>
      <c r="L23" s="84">
        <v>12.05</v>
      </c>
      <c r="M23" s="87">
        <f>200+(((H23-L23)*100)*D23)</f>
        <v>0.65789473684208133</v>
      </c>
      <c r="N23" s="89"/>
      <c r="P23" s="43" t="s">
        <v>21</v>
      </c>
      <c r="Q23" s="127"/>
      <c r="R23" s="20">
        <f t="shared" ref="R23:R28" si="14">IF(Q23&gt;$L$21,(200-((($H$21-Q23)*100)*$D$21)),1)</f>
        <v>1</v>
      </c>
      <c r="S23" s="127"/>
      <c r="T23" s="20">
        <f t="shared" ref="T23:T28" si="15">IF(S23&gt;$L$22,(200-((($H$22-S23)*100)*$D$22)),1)</f>
        <v>1</v>
      </c>
      <c r="U23" s="127"/>
      <c r="V23" s="20">
        <f t="shared" ref="V23:V28" si="16">IF(U23&lt;$L$23,(200+((($H$23-U23)*100)*$D$23)),1)</f>
        <v>476.31578947368422</v>
      </c>
      <c r="W23" s="127"/>
      <c r="X23" s="20">
        <f t="shared" ref="X23:X28" si="17">IF(W23&gt;$L$24,(200-((($H$24-W23)*100)*$D$24)),1)</f>
        <v>1</v>
      </c>
      <c r="Y23" s="127"/>
      <c r="Z23" s="20">
        <f t="shared" ref="Z23:Z28" si="18">IF(Y23&lt;$L$25,(200+((($H$25-Y23)*100)*$D$25)),1)</f>
        <v>400</v>
      </c>
      <c r="AA23" s="130"/>
      <c r="AB23" s="20">
        <f t="shared" ref="AB23:AB28" si="19">IF(AA23&gt;$L$26,(200-(($H$26-AA23)*$D$26)),1)</f>
        <v>1</v>
      </c>
      <c r="AC23" s="165"/>
      <c r="AD23" s="163"/>
      <c r="AE23" s="76">
        <f t="shared" si="12"/>
        <v>880.31578947368416</v>
      </c>
    </row>
    <row r="24" spans="2:31" ht="15.6" x14ac:dyDescent="0.3">
      <c r="B24" s="84" t="s">
        <v>26</v>
      </c>
      <c r="C24" s="84">
        <v>500</v>
      </c>
      <c r="D24" s="84">
        <f t="shared" si="11"/>
        <v>0.3</v>
      </c>
      <c r="E24" s="84"/>
      <c r="F24" s="84">
        <v>13.2</v>
      </c>
      <c r="G24" s="87">
        <f t="shared" ref="G24" si="20">200-(((H24-F24)*100)*D24)</f>
        <v>356</v>
      </c>
      <c r="H24" s="88">
        <v>8</v>
      </c>
      <c r="I24" s="87">
        <f>200-((($H$24-H24)*100)*$D$24)</f>
        <v>200</v>
      </c>
      <c r="J24" s="88">
        <v>3</v>
      </c>
      <c r="K24" s="87">
        <f t="shared" ref="K24" si="21">200-(((H24-J24)*100)*D24)</f>
        <v>50</v>
      </c>
      <c r="L24" s="88">
        <v>1.35</v>
      </c>
      <c r="M24" s="87">
        <f>200-(((H24-L24)*100)*D24)</f>
        <v>0.5</v>
      </c>
      <c r="N24" s="89"/>
      <c r="P24" s="43" t="s">
        <v>23</v>
      </c>
      <c r="Q24" s="127"/>
      <c r="R24" s="20">
        <f t="shared" si="14"/>
        <v>1</v>
      </c>
      <c r="S24" s="127"/>
      <c r="T24" s="20">
        <f t="shared" si="15"/>
        <v>1</v>
      </c>
      <c r="U24" s="127"/>
      <c r="V24" s="20">
        <f t="shared" si="16"/>
        <v>476.31578947368422</v>
      </c>
      <c r="W24" s="127"/>
      <c r="X24" s="20">
        <f t="shared" si="17"/>
        <v>1</v>
      </c>
      <c r="Y24" s="127"/>
      <c r="Z24" s="20">
        <f t="shared" si="18"/>
        <v>400</v>
      </c>
      <c r="AA24" s="130"/>
      <c r="AB24" s="20">
        <f t="shared" si="19"/>
        <v>1</v>
      </c>
      <c r="AC24" s="165"/>
      <c r="AD24" s="163"/>
      <c r="AE24" s="76">
        <f t="shared" si="12"/>
        <v>880.31578947368416</v>
      </c>
    </row>
    <row r="25" spans="2:31" ht="15.6" x14ac:dyDescent="0.3">
      <c r="B25" s="84" t="s">
        <v>4</v>
      </c>
      <c r="C25" s="84">
        <v>675</v>
      </c>
      <c r="D25" s="84">
        <f t="shared" si="11"/>
        <v>0.22222222222222221</v>
      </c>
      <c r="E25" s="84"/>
      <c r="F25" s="84">
        <v>7</v>
      </c>
      <c r="G25" s="87">
        <f>200+(((H25-F25)*100)*D25)</f>
        <v>244.44444444444446</v>
      </c>
      <c r="H25" s="84">
        <v>9</v>
      </c>
      <c r="I25" s="87">
        <f>200+((($H$25-H25)*100)*$D$25)</f>
        <v>200</v>
      </c>
      <c r="J25" s="84">
        <v>15.75</v>
      </c>
      <c r="K25" s="87">
        <f>200-(((J25-H25)*100)*D25)</f>
        <v>50</v>
      </c>
      <c r="L25" s="84">
        <v>17.95</v>
      </c>
      <c r="M25" s="87">
        <f>200+(((H25-L25)*100)*D25)</f>
        <v>1.1111111111111427</v>
      </c>
      <c r="N25" s="89"/>
      <c r="P25" s="43" t="s">
        <v>25</v>
      </c>
      <c r="Q25" s="127"/>
      <c r="R25" s="20">
        <f t="shared" si="14"/>
        <v>1</v>
      </c>
      <c r="S25" s="127"/>
      <c r="T25" s="20">
        <f t="shared" si="15"/>
        <v>1</v>
      </c>
      <c r="U25" s="127"/>
      <c r="V25" s="20">
        <f t="shared" si="16"/>
        <v>476.31578947368422</v>
      </c>
      <c r="W25" s="127"/>
      <c r="X25" s="20">
        <f t="shared" si="17"/>
        <v>1</v>
      </c>
      <c r="Y25" s="127"/>
      <c r="Z25" s="20">
        <f t="shared" si="18"/>
        <v>400</v>
      </c>
      <c r="AA25" s="130"/>
      <c r="AB25" s="20">
        <f t="shared" si="19"/>
        <v>1</v>
      </c>
      <c r="AC25" s="165"/>
      <c r="AD25" s="163"/>
      <c r="AE25" s="76">
        <f t="shared" si="12"/>
        <v>880.31578947368416</v>
      </c>
    </row>
    <row r="26" spans="2:31" ht="15.6" x14ac:dyDescent="0.3">
      <c r="B26" s="84" t="s">
        <v>5</v>
      </c>
      <c r="C26" s="84">
        <v>30</v>
      </c>
      <c r="D26" s="84">
        <f t="shared" si="11"/>
        <v>5</v>
      </c>
      <c r="E26" s="84"/>
      <c r="F26" s="84">
        <v>80</v>
      </c>
      <c r="G26" s="87">
        <f>200-((H26-F26))*D26</f>
        <v>250</v>
      </c>
      <c r="H26" s="87">
        <v>70</v>
      </c>
      <c r="I26" s="87">
        <f>200-(($H$26-H26)*$D$26)</f>
        <v>200</v>
      </c>
      <c r="J26" s="87">
        <v>40</v>
      </c>
      <c r="K26" s="87">
        <f>200-((H26-J26)*D26)</f>
        <v>50</v>
      </c>
      <c r="L26" s="87">
        <v>30.2</v>
      </c>
      <c r="M26" s="87">
        <f>200-((H26-L26)*D26)</f>
        <v>1</v>
      </c>
      <c r="N26" s="89"/>
      <c r="P26" s="43" t="s">
        <v>27</v>
      </c>
      <c r="Q26" s="127"/>
      <c r="R26" s="20">
        <f t="shared" si="14"/>
        <v>1</v>
      </c>
      <c r="S26" s="127"/>
      <c r="T26" s="20">
        <f t="shared" si="15"/>
        <v>1</v>
      </c>
      <c r="U26" s="127"/>
      <c r="V26" s="20">
        <f t="shared" si="16"/>
        <v>476.31578947368422</v>
      </c>
      <c r="W26" s="127"/>
      <c r="X26" s="20">
        <f t="shared" si="17"/>
        <v>1</v>
      </c>
      <c r="Y26" s="127"/>
      <c r="Z26" s="20">
        <f t="shared" si="18"/>
        <v>400</v>
      </c>
      <c r="AA26" s="130"/>
      <c r="AB26" s="20">
        <f t="shared" si="19"/>
        <v>1</v>
      </c>
      <c r="AC26" s="165"/>
      <c r="AD26" s="163"/>
      <c r="AE26" s="76">
        <f t="shared" si="12"/>
        <v>880.31578947368416</v>
      </c>
    </row>
    <row r="27" spans="2:31" ht="15.6" x14ac:dyDescent="0.3">
      <c r="B27" s="84" t="s">
        <v>6</v>
      </c>
      <c r="C27" s="90">
        <v>8.6805555555555551E-4</v>
      </c>
      <c r="D27" s="91">
        <f>150/(C27*86400)</f>
        <v>2</v>
      </c>
      <c r="E27" s="84"/>
      <c r="F27" s="90">
        <v>2.0162037037037036E-3</v>
      </c>
      <c r="G27" s="87">
        <f>200+(((H27*86400)-(F27*86400))*D27)</f>
        <v>251.60000000000008</v>
      </c>
      <c r="H27" s="90">
        <v>2.3148148148148151E-3</v>
      </c>
      <c r="I27" s="87">
        <f>200+((($H$27*86400)-(H27*86400))*$D$27)</f>
        <v>200</v>
      </c>
      <c r="J27" s="90">
        <v>3.1828703703703702E-3</v>
      </c>
      <c r="K27" s="87">
        <f>200+(((H27*86400)-(J27*86400)))*D27</f>
        <v>50.000000000000057</v>
      </c>
      <c r="L27" s="90">
        <v>3.4664351851851852E-3</v>
      </c>
      <c r="M27" s="87">
        <f>200+(((H27*86400)-(L27*86400)))*D27</f>
        <v>1.0000000000000568</v>
      </c>
      <c r="N27" s="89"/>
      <c r="P27" s="43" t="s">
        <v>28</v>
      </c>
      <c r="Q27" s="127"/>
      <c r="R27" s="20">
        <f t="shared" si="14"/>
        <v>1</v>
      </c>
      <c r="S27" s="127"/>
      <c r="T27" s="20">
        <f t="shared" si="15"/>
        <v>1</v>
      </c>
      <c r="U27" s="127"/>
      <c r="V27" s="20">
        <f t="shared" si="16"/>
        <v>476.31578947368422</v>
      </c>
      <c r="W27" s="127"/>
      <c r="X27" s="20">
        <f t="shared" si="17"/>
        <v>1</v>
      </c>
      <c r="Y27" s="127"/>
      <c r="Z27" s="20">
        <f t="shared" si="18"/>
        <v>400</v>
      </c>
      <c r="AA27" s="130"/>
      <c r="AB27" s="20">
        <f t="shared" si="19"/>
        <v>1</v>
      </c>
      <c r="AC27" s="165"/>
      <c r="AD27" s="163"/>
      <c r="AE27" s="76">
        <f t="shared" si="12"/>
        <v>880.31578947368416</v>
      </c>
    </row>
    <row r="28" spans="2:31" ht="16.2" thickBot="1" x14ac:dyDescent="0.35">
      <c r="P28" s="46" t="s">
        <v>29</v>
      </c>
      <c r="Q28" s="127"/>
      <c r="R28" s="47">
        <f t="shared" si="14"/>
        <v>1</v>
      </c>
      <c r="S28" s="127"/>
      <c r="T28" s="47">
        <f t="shared" si="15"/>
        <v>1</v>
      </c>
      <c r="U28" s="127"/>
      <c r="V28" s="47">
        <f t="shared" si="16"/>
        <v>476.31578947368422</v>
      </c>
      <c r="W28" s="127"/>
      <c r="X28" s="47">
        <f t="shared" si="17"/>
        <v>1</v>
      </c>
      <c r="Y28" s="127"/>
      <c r="Z28" s="47">
        <f t="shared" si="18"/>
        <v>400</v>
      </c>
      <c r="AA28" s="130"/>
      <c r="AB28" s="47">
        <f t="shared" si="19"/>
        <v>1</v>
      </c>
      <c r="AC28" s="165"/>
      <c r="AD28" s="164"/>
      <c r="AE28" s="77">
        <f t="shared" si="12"/>
        <v>880.31578947368416</v>
      </c>
    </row>
    <row r="29" spans="2:31" ht="18.75" hidden="1" customHeight="1" x14ac:dyDescent="0.3">
      <c r="P29" s="109"/>
      <c r="Q29" s="92"/>
      <c r="R29" s="25">
        <f>SUM(R22:R28)</f>
        <v>7</v>
      </c>
      <c r="S29" s="92"/>
      <c r="T29" s="25">
        <f>SUM(T22:T28)</f>
        <v>7</v>
      </c>
      <c r="U29" s="92"/>
      <c r="V29" s="25">
        <f>SUM(V22:V28)</f>
        <v>3334.2105263157896</v>
      </c>
      <c r="W29" s="92"/>
      <c r="X29" s="25">
        <f>SUM(X22:X28)</f>
        <v>7</v>
      </c>
      <c r="Y29" s="92"/>
      <c r="Z29" s="25">
        <f>SUM(Z22:Z28)</f>
        <v>2800</v>
      </c>
      <c r="AA29" s="93"/>
      <c r="AB29" s="25">
        <f>SUM(AB22:AB28)</f>
        <v>7</v>
      </c>
      <c r="AC29" s="94"/>
      <c r="AD29" s="25">
        <f>SUM(AD22:AD28)</f>
        <v>600</v>
      </c>
      <c r="AE29" s="45"/>
    </row>
    <row r="30" spans="2:31" ht="15.75" customHeight="1" x14ac:dyDescent="0.3">
      <c r="P30" s="109"/>
      <c r="Q30" s="92"/>
      <c r="R30" s="25"/>
      <c r="S30" s="92"/>
      <c r="T30" s="25"/>
      <c r="U30" s="92"/>
      <c r="V30" s="25"/>
      <c r="W30" s="92"/>
      <c r="X30" s="25"/>
      <c r="Y30" s="92"/>
      <c r="Z30" s="25"/>
      <c r="AA30" s="93"/>
      <c r="AB30" s="25"/>
      <c r="AC30" s="94"/>
      <c r="AD30" s="25"/>
      <c r="AE30" s="45"/>
    </row>
    <row r="31" spans="2:31" ht="15.75" customHeight="1" x14ac:dyDescent="0.3">
      <c r="P31" s="109"/>
      <c r="Q31" s="92"/>
      <c r="R31" s="25"/>
      <c r="S31" s="92"/>
      <c r="T31" s="25"/>
      <c r="U31" s="92"/>
      <c r="V31" s="25"/>
      <c r="W31" s="92"/>
      <c r="X31" s="25"/>
      <c r="Y31" s="92"/>
      <c r="Z31" s="25"/>
      <c r="AA31" s="93"/>
      <c r="AB31" s="25"/>
      <c r="AC31" s="166" t="s">
        <v>48</v>
      </c>
      <c r="AD31" s="166"/>
      <c r="AE31" s="110">
        <f>SUM(R29:AD29)</f>
        <v>6762.21052631579</v>
      </c>
    </row>
    <row r="32" spans="2:31" s="79" customFormat="1" ht="15.75" customHeight="1" x14ac:dyDescent="0.3">
      <c r="P32" s="109"/>
      <c r="Q32" s="92"/>
      <c r="R32" s="25"/>
      <c r="S32" s="92"/>
      <c r="T32" s="25"/>
      <c r="U32" s="92"/>
      <c r="V32" s="25"/>
      <c r="W32" s="92"/>
      <c r="X32" s="25"/>
      <c r="Y32" s="92"/>
      <c r="Z32" s="25"/>
      <c r="AA32" s="93"/>
      <c r="AB32" s="25"/>
      <c r="AC32" s="104"/>
      <c r="AD32" s="104"/>
      <c r="AE32" s="111"/>
    </row>
    <row r="33" spans="3:31" ht="15.75" customHeight="1" thickBot="1" x14ac:dyDescent="0.35">
      <c r="P33" s="112"/>
      <c r="Q33" s="113"/>
      <c r="R33" s="73"/>
      <c r="S33" s="113"/>
      <c r="T33" s="73"/>
      <c r="U33" s="113"/>
      <c r="V33" s="73"/>
      <c r="W33" s="113"/>
      <c r="X33" s="73"/>
      <c r="Y33" s="113"/>
      <c r="Z33" s="73"/>
      <c r="AA33" s="114"/>
      <c r="AB33" s="167" t="s">
        <v>49</v>
      </c>
      <c r="AC33" s="167"/>
      <c r="AD33" s="167"/>
      <c r="AE33" s="122">
        <f>SUM(AE17+AE31)</f>
        <v>13405.595141700403</v>
      </c>
    </row>
    <row r="35" spans="3:31" ht="111.75" customHeight="1" x14ac:dyDescent="0.3">
      <c r="C35" s="90"/>
      <c r="D35" s="95"/>
      <c r="P35" s="160" t="s">
        <v>45</v>
      </c>
      <c r="Q35" s="161"/>
      <c r="R35" s="161"/>
      <c r="S35" s="161"/>
      <c r="T35" s="161"/>
      <c r="U35" s="161"/>
      <c r="V35" s="161"/>
      <c r="W35" s="161"/>
      <c r="X35" s="161"/>
      <c r="Y35" s="161"/>
      <c r="Z35" s="161"/>
      <c r="AA35" s="161"/>
      <c r="AB35" s="161"/>
      <c r="AC35" s="161"/>
      <c r="AD35" s="161"/>
      <c r="AE35" s="161"/>
    </row>
  </sheetData>
  <sheetProtection sheet="1" objects="1" scenarios="1" selectLockedCells="1"/>
  <mergeCells count="24">
    <mergeCell ref="W5:X5"/>
    <mergeCell ref="Q3:R3"/>
    <mergeCell ref="P35:AE35"/>
    <mergeCell ref="AD22:AD28"/>
    <mergeCell ref="AC22:AC28"/>
    <mergeCell ref="AC31:AD31"/>
    <mergeCell ref="AB33:AD33"/>
    <mergeCell ref="AC8:AC14"/>
    <mergeCell ref="P1:AE1"/>
    <mergeCell ref="AC5:AD5"/>
    <mergeCell ref="Q19:R19"/>
    <mergeCell ref="S19:T19"/>
    <mergeCell ref="U19:V19"/>
    <mergeCell ref="W19:X19"/>
    <mergeCell ref="Y19:Z19"/>
    <mergeCell ref="AA19:AB19"/>
    <mergeCell ref="AC19:AD19"/>
    <mergeCell ref="Q5:R5"/>
    <mergeCell ref="S5:T5"/>
    <mergeCell ref="U5:V5"/>
    <mergeCell ref="AC17:AD17"/>
    <mergeCell ref="Y5:Z5"/>
    <mergeCell ref="AA5:AB5"/>
    <mergeCell ref="AD8:AD14"/>
  </mergeCells>
  <pageMargins left="0.7" right="0.7" top="0.75" bottom="0.75"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5ADB6-D1AD-4035-8A04-BF8398E06CA6}">
  <sheetPr>
    <pageSetUpPr fitToPage="1"/>
  </sheetPr>
  <dimension ref="B1:AE35"/>
  <sheetViews>
    <sheetView showGridLines="0" zoomScale="90" zoomScaleNormal="90" workbookViewId="0">
      <selection activeCell="AA22" sqref="AA22:AA28"/>
    </sheetView>
  </sheetViews>
  <sheetFormatPr defaultColWidth="9.33203125" defaultRowHeight="14.4" x14ac:dyDescent="0.3"/>
  <cols>
    <col min="1" max="1" width="6.109375" style="81" customWidth="1"/>
    <col min="2" max="2" width="10.5546875" style="81" hidden="1" customWidth="1"/>
    <col min="3" max="3" width="9.33203125" style="81" hidden="1" customWidth="1"/>
    <col min="4" max="4" width="13" style="81" hidden="1" customWidth="1"/>
    <col min="5" max="5" width="4.6640625" style="81" hidden="1" customWidth="1"/>
    <col min="6" max="15" width="9.33203125" style="81" hidden="1" customWidth="1"/>
    <col min="16" max="16" width="23.109375" style="81" customWidth="1"/>
    <col min="17" max="30" width="9.6640625" style="81" customWidth="1"/>
    <col min="31" max="31" width="13.44140625" style="81" customWidth="1"/>
    <col min="32" max="16384" width="9.33203125" style="81"/>
  </cols>
  <sheetData>
    <row r="1" spans="2:31" s="78" customFormat="1" ht="18" x14ac:dyDescent="0.3">
      <c r="P1" s="148" t="s">
        <v>46</v>
      </c>
      <c r="Q1" s="149"/>
      <c r="R1" s="149"/>
      <c r="S1" s="149"/>
      <c r="T1" s="149"/>
      <c r="U1" s="149"/>
      <c r="V1" s="149"/>
      <c r="W1" s="149"/>
      <c r="X1" s="149"/>
      <c r="Y1" s="149"/>
      <c r="Z1" s="149"/>
      <c r="AA1" s="149"/>
      <c r="AB1" s="149"/>
      <c r="AC1" s="149"/>
      <c r="AD1" s="149"/>
      <c r="AE1" s="150"/>
    </row>
    <row r="2" spans="2:31" s="79" customFormat="1" ht="18" x14ac:dyDescent="0.3">
      <c r="P2" s="33"/>
      <c r="Q2" s="8"/>
      <c r="R2" s="8"/>
      <c r="S2" s="8"/>
      <c r="T2" s="8"/>
      <c r="U2" s="8"/>
      <c r="V2" s="8"/>
      <c r="W2" s="8"/>
      <c r="X2" s="8"/>
      <c r="Y2" s="8"/>
      <c r="Z2" s="8"/>
      <c r="AA2" s="8"/>
      <c r="AB2" s="8"/>
      <c r="AC2" s="8"/>
      <c r="AD2" s="8"/>
      <c r="AE2" s="34"/>
    </row>
    <row r="3" spans="2:31" s="80" customFormat="1" ht="18" x14ac:dyDescent="0.3">
      <c r="P3" s="35" t="s">
        <v>33</v>
      </c>
      <c r="Q3" s="158" t="s">
        <v>54</v>
      </c>
      <c r="R3" s="159"/>
      <c r="S3" s="10"/>
      <c r="T3" s="10"/>
      <c r="U3" s="10"/>
      <c r="V3" s="10"/>
      <c r="W3" s="10"/>
      <c r="X3" s="10"/>
      <c r="Y3" s="10"/>
      <c r="Z3" s="10"/>
      <c r="AA3" s="10"/>
      <c r="AB3" s="10"/>
      <c r="AC3" s="10"/>
      <c r="AD3" s="10"/>
      <c r="AE3" s="36"/>
    </row>
    <row r="4" spans="2:31" ht="15" thickBot="1" x14ac:dyDescent="0.35">
      <c r="P4" s="82"/>
      <c r="Q4" s="83"/>
      <c r="R4" s="83"/>
      <c r="S4" s="83"/>
      <c r="T4" s="83"/>
      <c r="U4" s="83"/>
      <c r="V4" s="83"/>
      <c r="W4" s="83"/>
      <c r="X4" s="83"/>
      <c r="Y4" s="83"/>
      <c r="Z4" s="83"/>
      <c r="AA4" s="83"/>
      <c r="AB4" s="83"/>
      <c r="AC4" s="83"/>
      <c r="AD4" s="83"/>
      <c r="AE4" s="45"/>
    </row>
    <row r="5" spans="2:31" ht="15" thickBot="1" x14ac:dyDescent="0.35">
      <c r="P5" s="82"/>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84" t="s">
        <v>9</v>
      </c>
      <c r="C7" s="84"/>
      <c r="D7" s="84"/>
      <c r="E7" s="84"/>
      <c r="F7" s="84"/>
      <c r="G7" s="84"/>
      <c r="H7" s="84"/>
      <c r="I7" s="84"/>
      <c r="J7" s="84"/>
      <c r="K7" s="84"/>
      <c r="P7" s="40" t="s">
        <v>10</v>
      </c>
      <c r="Q7" s="123">
        <v>6.9</v>
      </c>
      <c r="R7" s="13">
        <f>200-((($H$9-Q7)*100)*$D$9)</f>
        <v>200</v>
      </c>
      <c r="S7" s="123">
        <v>2.2000000000000002</v>
      </c>
      <c r="T7" s="13">
        <f>200-((($H$10-S7)*100)*$D$10)</f>
        <v>200</v>
      </c>
      <c r="U7" s="123">
        <v>6</v>
      </c>
      <c r="V7" s="13">
        <f>200+((($H$11-U7)*100)*$D$11)</f>
        <v>200</v>
      </c>
      <c r="W7" s="123">
        <v>10</v>
      </c>
      <c r="X7" s="13">
        <f>200-((($H$12-W7)*100)*$D$12)</f>
        <v>200</v>
      </c>
      <c r="Y7" s="123">
        <v>8</v>
      </c>
      <c r="Z7" s="13">
        <f>200+((($H$13-Y7)*100)*$D$13)</f>
        <v>200</v>
      </c>
      <c r="AA7" s="124">
        <v>80</v>
      </c>
      <c r="AB7" s="13">
        <f>200-(($H$14-AA7)*$D$14)</f>
        <v>200</v>
      </c>
      <c r="AC7" s="3">
        <v>2.0833333333333333E-3</v>
      </c>
      <c r="AD7" s="1">
        <f>IF(AC7*86400&lt;$L$15*86400,(200+(((($H$15*86400)-(AC7*86400)))*$D$15)),1)</f>
        <v>200</v>
      </c>
      <c r="AE7" s="41">
        <f>R7+T7+V7+X7+Z7+AB7</f>
        <v>1200</v>
      </c>
    </row>
    <row r="8" spans="2:31" ht="15.6" x14ac:dyDescent="0.3">
      <c r="B8" s="84" t="s">
        <v>11</v>
      </c>
      <c r="C8" s="84" t="s">
        <v>12</v>
      </c>
      <c r="D8" s="84" t="s">
        <v>13</v>
      </c>
      <c r="E8" s="84"/>
      <c r="F8" s="84" t="s">
        <v>14</v>
      </c>
      <c r="G8" s="84" t="s">
        <v>15</v>
      </c>
      <c r="H8" s="84" t="s">
        <v>16</v>
      </c>
      <c r="I8" s="84" t="s">
        <v>15</v>
      </c>
      <c r="J8" s="84" t="s">
        <v>17</v>
      </c>
      <c r="K8" s="84" t="s">
        <v>15</v>
      </c>
      <c r="L8" s="85" t="s">
        <v>18</v>
      </c>
      <c r="M8" s="85" t="s">
        <v>15</v>
      </c>
      <c r="N8" s="86"/>
      <c r="P8" s="42" t="s">
        <v>19</v>
      </c>
      <c r="Q8" s="128"/>
      <c r="R8" s="142">
        <f>IF(Q8&gt;$L$9,(200-((($H$9-Q8)*100)*$D$9)),1)</f>
        <v>1</v>
      </c>
      <c r="S8" s="128"/>
      <c r="T8" s="142">
        <f>IF(S8&gt;$L$10,(200-((($H$10-S8)*100)*$D$10)),1)</f>
        <v>1</v>
      </c>
      <c r="U8" s="128"/>
      <c r="V8" s="142">
        <f>IF(U8&lt;$L$11,(200+((($H$11-U8)*100)*$D$11)),1)</f>
        <v>457.14285714285711</v>
      </c>
      <c r="W8" s="128"/>
      <c r="X8" s="142">
        <f>IF(W8&gt;$L$12,(200-((($H$12-W8)*100)*$D$12)),1)</f>
        <v>1</v>
      </c>
      <c r="Y8" s="128"/>
      <c r="Z8" s="142">
        <f>IF(Y8&lt;$L$13,(200+((($H$13-Y8)*100)*$D$13)),1)</f>
        <v>400</v>
      </c>
      <c r="AA8" s="129"/>
      <c r="AB8" s="142">
        <f>IF(AA8&gt;$L$14,(200-(($H$14-AA8)*$D$14)),1)</f>
        <v>1</v>
      </c>
      <c r="AC8" s="168"/>
      <c r="AD8" s="155">
        <f>IF(AC8*86400&lt;$L$15*86400,(200+(((($H$15*86400)-(AC8*86400)))*$D$15)),1)</f>
        <v>615.38461538461547</v>
      </c>
      <c r="AE8" s="76">
        <f>R8+T8+V8+X8+Z8+AB8</f>
        <v>861.14285714285711</v>
      </c>
    </row>
    <row r="9" spans="2:31" ht="15.6" x14ac:dyDescent="0.3">
      <c r="B9" s="84" t="s">
        <v>20</v>
      </c>
      <c r="C9" s="84">
        <v>330</v>
      </c>
      <c r="D9" s="84">
        <f>150/C9</f>
        <v>0.45454545454545453</v>
      </c>
      <c r="E9" s="84"/>
      <c r="F9" s="84">
        <v>7.87</v>
      </c>
      <c r="G9" s="87">
        <f>200-(((H9-F9)*100)*D9)</f>
        <v>244.09090909090907</v>
      </c>
      <c r="H9" s="88">
        <v>6.9</v>
      </c>
      <c r="I9" s="87">
        <f>200-(((H9-H9)*100)*D9)</f>
        <v>200</v>
      </c>
      <c r="J9" s="88">
        <v>3.6</v>
      </c>
      <c r="K9" s="87">
        <f>200-(((H9-J9)*100)*D9)</f>
        <v>50</v>
      </c>
      <c r="L9" s="88">
        <v>2.52</v>
      </c>
      <c r="M9" s="87">
        <f>200-(((H9-L9)*100)*D9)</f>
        <v>0.90909090909087809</v>
      </c>
      <c r="N9" s="89"/>
      <c r="P9" s="43" t="s">
        <v>21</v>
      </c>
      <c r="Q9" s="128"/>
      <c r="R9" s="143">
        <f t="shared" ref="R9:R14" si="0">IF(Q9&gt;$L$9,(200-((($H$9-Q9)*100)*$D$9)),1)</f>
        <v>1</v>
      </c>
      <c r="S9" s="128"/>
      <c r="T9" s="143">
        <f t="shared" ref="T9:T14" si="1">IF(S9&gt;$L$10,(200-((($H$10-S9)*100)*$D$10)),1)</f>
        <v>1</v>
      </c>
      <c r="U9" s="128"/>
      <c r="V9" s="143">
        <f t="shared" ref="V9:V14" si="2">IF(U9&lt;$L$11,(200+((($H$11-U9)*100)*$D$11)),1)</f>
        <v>457.14285714285711</v>
      </c>
      <c r="W9" s="128"/>
      <c r="X9" s="143">
        <f t="shared" ref="X9:X14" si="3">IF(W9&gt;$L$12,(200-((($H$12-W9)*100)*$D$12)),1)</f>
        <v>1</v>
      </c>
      <c r="Y9" s="128"/>
      <c r="Z9" s="143">
        <f t="shared" ref="Z9:Z14" si="4">IF(Y9&lt;$L$13,(200+((($H$13-Y9)*100)*$D$13)),1)</f>
        <v>400</v>
      </c>
      <c r="AA9" s="129"/>
      <c r="AB9" s="143">
        <f t="shared" ref="AB9:AB14" si="5">IF(AA9&gt;$L$14,(200-(($H$14-AA9)*$D$14)),1)</f>
        <v>1</v>
      </c>
      <c r="AC9" s="168"/>
      <c r="AD9" s="156"/>
      <c r="AE9" s="76">
        <f t="shared" ref="AE9:AE14" si="6">R9+T9+V9+X9+Z9+AB9</f>
        <v>861.14285714285711</v>
      </c>
    </row>
    <row r="10" spans="2:31" ht="15.6" x14ac:dyDescent="0.3">
      <c r="B10" s="84" t="s">
        <v>22</v>
      </c>
      <c r="C10" s="84">
        <v>107</v>
      </c>
      <c r="D10" s="84">
        <f t="shared" ref="D10:D14" si="7">150/C10</f>
        <v>1.4018691588785046</v>
      </c>
      <c r="E10" s="84"/>
      <c r="F10" s="84">
        <v>2.8</v>
      </c>
      <c r="G10" s="87">
        <f t="shared" ref="G10:G12" si="8">200-(((H10-F10)*100)*D10)</f>
        <v>284.11214953271019</v>
      </c>
      <c r="H10" s="88">
        <v>2.2000000000000002</v>
      </c>
      <c r="I10" s="87">
        <f t="shared" ref="I10:I14" si="9">200-(((H10-H10)*100)*D10)</f>
        <v>200</v>
      </c>
      <c r="J10" s="88">
        <v>1.1299999999999999</v>
      </c>
      <c r="K10" s="87">
        <f t="shared" ref="K10:K12" si="10">200-(((H10-J10)*100)*D10)</f>
        <v>49.999999999999972</v>
      </c>
      <c r="L10" s="88">
        <v>0.78</v>
      </c>
      <c r="M10" s="87">
        <f>200-(((H10-L10)*100)*D10)</f>
        <v>0.93457943925230325</v>
      </c>
      <c r="N10" s="89"/>
      <c r="P10" s="43" t="s">
        <v>23</v>
      </c>
      <c r="Q10" s="128"/>
      <c r="R10" s="143">
        <f t="shared" si="0"/>
        <v>1</v>
      </c>
      <c r="S10" s="128"/>
      <c r="T10" s="143">
        <f t="shared" si="1"/>
        <v>1</v>
      </c>
      <c r="U10" s="128"/>
      <c r="V10" s="143">
        <f t="shared" si="2"/>
        <v>457.14285714285711</v>
      </c>
      <c r="W10" s="128"/>
      <c r="X10" s="143">
        <f t="shared" si="3"/>
        <v>1</v>
      </c>
      <c r="Y10" s="128"/>
      <c r="Z10" s="143">
        <f t="shared" si="4"/>
        <v>400</v>
      </c>
      <c r="AA10" s="129"/>
      <c r="AB10" s="143">
        <f t="shared" si="5"/>
        <v>1</v>
      </c>
      <c r="AC10" s="168"/>
      <c r="AD10" s="156"/>
      <c r="AE10" s="76">
        <f t="shared" si="6"/>
        <v>861.14285714285711</v>
      </c>
    </row>
    <row r="11" spans="2:31" ht="15.6" x14ac:dyDescent="0.3">
      <c r="B11" s="84" t="s">
        <v>24</v>
      </c>
      <c r="C11" s="84">
        <v>350</v>
      </c>
      <c r="D11" s="84">
        <f t="shared" si="7"/>
        <v>0.42857142857142855</v>
      </c>
      <c r="E11" s="84"/>
      <c r="F11" s="84">
        <v>4</v>
      </c>
      <c r="G11" s="87">
        <f>200-(((F11-H11)*100)*D11)</f>
        <v>285.71428571428572</v>
      </c>
      <c r="H11" s="84">
        <v>6</v>
      </c>
      <c r="I11" s="87">
        <f t="shared" si="9"/>
        <v>200</v>
      </c>
      <c r="J11" s="84">
        <v>9.5</v>
      </c>
      <c r="K11" s="87">
        <f>200-(((J11-H11)*100)*D11)</f>
        <v>50</v>
      </c>
      <c r="L11" s="84">
        <v>10.65</v>
      </c>
      <c r="M11" s="87">
        <f>200+(((H11-L11)*100)*D11)</f>
        <v>0.71428571428569398</v>
      </c>
      <c r="N11" s="89"/>
      <c r="P11" s="43" t="s">
        <v>25</v>
      </c>
      <c r="Q11" s="128"/>
      <c r="R11" s="143">
        <f t="shared" si="0"/>
        <v>1</v>
      </c>
      <c r="S11" s="128"/>
      <c r="T11" s="143">
        <f t="shared" si="1"/>
        <v>1</v>
      </c>
      <c r="U11" s="128"/>
      <c r="V11" s="143">
        <f t="shared" si="2"/>
        <v>457.14285714285711</v>
      </c>
      <c r="W11" s="128"/>
      <c r="X11" s="143">
        <f t="shared" si="3"/>
        <v>1</v>
      </c>
      <c r="Y11" s="128"/>
      <c r="Z11" s="143">
        <f t="shared" si="4"/>
        <v>400</v>
      </c>
      <c r="AA11" s="129"/>
      <c r="AB11" s="143">
        <f t="shared" si="5"/>
        <v>1</v>
      </c>
      <c r="AC11" s="168"/>
      <c r="AD11" s="156"/>
      <c r="AE11" s="76">
        <f t="shared" si="6"/>
        <v>861.14285714285711</v>
      </c>
    </row>
    <row r="12" spans="2:31" ht="15.6" x14ac:dyDescent="0.3">
      <c r="B12" s="84" t="s">
        <v>26</v>
      </c>
      <c r="C12" s="84">
        <v>600</v>
      </c>
      <c r="D12" s="84">
        <f t="shared" si="7"/>
        <v>0.25</v>
      </c>
      <c r="E12" s="84"/>
      <c r="F12" s="84">
        <v>15</v>
      </c>
      <c r="G12" s="87">
        <f t="shared" si="8"/>
        <v>325</v>
      </c>
      <c r="H12" s="88">
        <v>10</v>
      </c>
      <c r="I12" s="87">
        <f t="shared" si="9"/>
        <v>200</v>
      </c>
      <c r="J12" s="88">
        <v>4</v>
      </c>
      <c r="K12" s="87">
        <f t="shared" si="10"/>
        <v>50</v>
      </c>
      <c r="L12" s="88">
        <v>2.0499999999999998</v>
      </c>
      <c r="M12" s="87">
        <f>200-(((H12-L12)*100)*D12)</f>
        <v>1.25</v>
      </c>
      <c r="N12" s="89"/>
      <c r="P12" s="43" t="s">
        <v>27</v>
      </c>
      <c r="Q12" s="128"/>
      <c r="R12" s="143">
        <f t="shared" si="0"/>
        <v>1</v>
      </c>
      <c r="S12" s="128"/>
      <c r="T12" s="143">
        <f t="shared" si="1"/>
        <v>1</v>
      </c>
      <c r="U12" s="128"/>
      <c r="V12" s="143">
        <f t="shared" si="2"/>
        <v>457.14285714285711</v>
      </c>
      <c r="W12" s="128"/>
      <c r="X12" s="143">
        <f t="shared" si="3"/>
        <v>1</v>
      </c>
      <c r="Y12" s="128"/>
      <c r="Z12" s="143">
        <f t="shared" si="4"/>
        <v>400</v>
      </c>
      <c r="AA12" s="129"/>
      <c r="AB12" s="143">
        <f t="shared" si="5"/>
        <v>1</v>
      </c>
      <c r="AC12" s="168"/>
      <c r="AD12" s="156"/>
      <c r="AE12" s="76">
        <f t="shared" si="6"/>
        <v>861.14285714285711</v>
      </c>
    </row>
    <row r="13" spans="2:31" ht="15.6" x14ac:dyDescent="0.3">
      <c r="B13" s="84" t="s">
        <v>4</v>
      </c>
      <c r="C13" s="84">
        <v>600</v>
      </c>
      <c r="D13" s="84">
        <f t="shared" si="7"/>
        <v>0.25</v>
      </c>
      <c r="E13" s="84"/>
      <c r="F13" s="84">
        <v>7</v>
      </c>
      <c r="G13" s="87">
        <f>200-(((F13-H13)*100)*D13)</f>
        <v>225</v>
      </c>
      <c r="H13" s="84">
        <v>8</v>
      </c>
      <c r="I13" s="87">
        <f t="shared" si="9"/>
        <v>200</v>
      </c>
      <c r="J13" s="84">
        <v>14</v>
      </c>
      <c r="K13" s="87">
        <f>200-(((J13-H13)*100)*D13)</f>
        <v>50</v>
      </c>
      <c r="L13" s="84">
        <v>15.95</v>
      </c>
      <c r="M13" s="87">
        <f>200+(((H13-L13)*100)*D13)</f>
        <v>1.2500000000000284</v>
      </c>
      <c r="N13" s="89"/>
      <c r="P13" s="43" t="s">
        <v>28</v>
      </c>
      <c r="Q13" s="128"/>
      <c r="R13" s="143">
        <f t="shared" si="0"/>
        <v>1</v>
      </c>
      <c r="S13" s="128"/>
      <c r="T13" s="143">
        <f t="shared" si="1"/>
        <v>1</v>
      </c>
      <c r="U13" s="128"/>
      <c r="V13" s="143">
        <f t="shared" si="2"/>
        <v>457.14285714285711</v>
      </c>
      <c r="W13" s="128"/>
      <c r="X13" s="143">
        <f t="shared" si="3"/>
        <v>1</v>
      </c>
      <c r="Y13" s="128"/>
      <c r="Z13" s="143">
        <f t="shared" si="4"/>
        <v>400</v>
      </c>
      <c r="AA13" s="129"/>
      <c r="AB13" s="143">
        <f t="shared" si="5"/>
        <v>1</v>
      </c>
      <c r="AC13" s="168"/>
      <c r="AD13" s="156"/>
      <c r="AE13" s="76">
        <f t="shared" si="6"/>
        <v>861.14285714285711</v>
      </c>
    </row>
    <row r="14" spans="2:31" ht="15.6" x14ac:dyDescent="0.3">
      <c r="B14" s="84" t="s">
        <v>5</v>
      </c>
      <c r="C14" s="84">
        <v>42</v>
      </c>
      <c r="D14" s="84">
        <f t="shared" si="7"/>
        <v>3.5714285714285716</v>
      </c>
      <c r="E14" s="84"/>
      <c r="F14" s="84">
        <v>90</v>
      </c>
      <c r="G14" s="87">
        <f>200-((H14-F14))*D14</f>
        <v>235.71428571428572</v>
      </c>
      <c r="H14" s="87">
        <v>80</v>
      </c>
      <c r="I14" s="87">
        <f t="shared" si="9"/>
        <v>200</v>
      </c>
      <c r="J14" s="87">
        <v>38</v>
      </c>
      <c r="K14" s="87">
        <f>200-((H14-J14)*D14)</f>
        <v>50</v>
      </c>
      <c r="L14" s="87">
        <v>24.25</v>
      </c>
      <c r="M14" s="87">
        <f>200-((H14-L14)*D14)</f>
        <v>0.8928571428571388</v>
      </c>
      <c r="N14" s="8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84" t="s">
        <v>6</v>
      </c>
      <c r="C15" s="90">
        <v>7.5231481481481471E-4</v>
      </c>
      <c r="D15" s="91">
        <f>150/(C15*86400)</f>
        <v>2.3076923076923084</v>
      </c>
      <c r="E15" s="84"/>
      <c r="F15" s="90">
        <v>1.9097222222222222E-3</v>
      </c>
      <c r="G15" s="87">
        <f>200+(((H15*86400)-(F15*86400))*D15)</f>
        <v>234.61538461538464</v>
      </c>
      <c r="H15" s="90">
        <v>2.0833333333333333E-3</v>
      </c>
      <c r="I15" s="87">
        <f>200+((H15*86400)-(H15*86400))*D15</f>
        <v>200</v>
      </c>
      <c r="J15" s="90">
        <v>2.8356481481481479E-3</v>
      </c>
      <c r="K15" s="87">
        <f>200+(((H15*86400)-(J15*86400)))*D15</f>
        <v>50.000000000000028</v>
      </c>
      <c r="L15" s="90">
        <v>3.0810185185185181E-3</v>
      </c>
      <c r="M15" s="87">
        <f>200+(((H15*86400)-(L15*86400)))*D15</f>
        <v>1.0769230769230376</v>
      </c>
      <c r="N15" s="89"/>
      <c r="P15" s="82"/>
      <c r="Q15" s="83"/>
      <c r="R15" s="89">
        <f>SUM(R8:R14)</f>
        <v>7</v>
      </c>
      <c r="S15" s="89"/>
      <c r="T15" s="89">
        <f>SUM(T8:T14)</f>
        <v>7</v>
      </c>
      <c r="U15" s="89"/>
      <c r="V15" s="89">
        <f>SUM(V8:V14)</f>
        <v>3199.9999999999991</v>
      </c>
      <c r="W15" s="89"/>
      <c r="X15" s="89">
        <f>SUM(X8:X14)</f>
        <v>7</v>
      </c>
      <c r="Y15" s="89"/>
      <c r="Z15" s="89">
        <f>SUM(Z8:Z14)</f>
        <v>2800</v>
      </c>
      <c r="AA15" s="89"/>
      <c r="AB15" s="89">
        <f>SUM(AB8:AB14)</f>
        <v>7</v>
      </c>
      <c r="AC15" s="89"/>
      <c r="AD15" s="89">
        <f>SUM(AD8:AD14)</f>
        <v>615.38461538461547</v>
      </c>
      <c r="AE15" s="45"/>
    </row>
    <row r="16" spans="2:31" ht="15" customHeight="1" x14ac:dyDescent="0.3">
      <c r="B16" s="83"/>
      <c r="C16" s="100"/>
      <c r="D16" s="101"/>
      <c r="E16" s="83"/>
      <c r="F16" s="100"/>
      <c r="G16" s="89"/>
      <c r="H16" s="100"/>
      <c r="I16" s="89"/>
      <c r="J16" s="100"/>
      <c r="K16" s="89"/>
      <c r="L16" s="100"/>
      <c r="M16" s="89"/>
      <c r="N16" s="89"/>
      <c r="P16" s="82"/>
      <c r="Q16" s="83"/>
      <c r="R16" s="89"/>
      <c r="S16" s="89"/>
      <c r="T16" s="89"/>
      <c r="U16" s="89"/>
      <c r="V16" s="89"/>
      <c r="W16" s="89"/>
      <c r="X16" s="89"/>
      <c r="Y16" s="89"/>
      <c r="Z16" s="89"/>
      <c r="AA16" s="89"/>
      <c r="AB16" s="89"/>
      <c r="AC16" s="89"/>
      <c r="AD16" s="89"/>
      <c r="AE16" s="45"/>
    </row>
    <row r="17" spans="2:31" ht="15.75" customHeight="1" x14ac:dyDescent="0.3">
      <c r="B17" s="83"/>
      <c r="C17" s="100"/>
      <c r="D17" s="101"/>
      <c r="E17" s="83"/>
      <c r="F17" s="100"/>
      <c r="G17" s="89"/>
      <c r="H17" s="100"/>
      <c r="I17" s="89"/>
      <c r="J17" s="100"/>
      <c r="K17" s="89"/>
      <c r="L17" s="100"/>
      <c r="M17" s="89"/>
      <c r="N17" s="89"/>
      <c r="P17" s="82"/>
      <c r="Q17" s="83"/>
      <c r="R17" s="89"/>
      <c r="S17" s="89"/>
      <c r="T17" s="89"/>
      <c r="U17" s="89"/>
      <c r="V17" s="89"/>
      <c r="W17" s="89"/>
      <c r="X17" s="89"/>
      <c r="Y17" s="89"/>
      <c r="Z17" s="89"/>
      <c r="AA17" s="89"/>
      <c r="AB17" s="89"/>
      <c r="AC17" s="154" t="s">
        <v>47</v>
      </c>
      <c r="AD17" s="154"/>
      <c r="AE17" s="106">
        <f>SUM(R15:AD15)</f>
        <v>6643.3846153846143</v>
      </c>
    </row>
    <row r="18" spans="2:31" ht="15" thickBot="1" x14ac:dyDescent="0.35">
      <c r="P18" s="82"/>
      <c r="Q18" s="83"/>
      <c r="R18" s="83"/>
      <c r="S18" s="83"/>
      <c r="T18" s="83"/>
      <c r="U18" s="83"/>
      <c r="V18" s="83"/>
      <c r="W18" s="83"/>
      <c r="X18" s="83"/>
      <c r="Y18" s="83"/>
      <c r="Z18" s="83"/>
      <c r="AA18" s="83"/>
      <c r="AB18" s="83"/>
      <c r="AC18" s="83"/>
      <c r="AD18" s="83"/>
      <c r="AE18" s="45"/>
    </row>
    <row r="19" spans="2:31" ht="15" thickBot="1" x14ac:dyDescent="0.35">
      <c r="B19" s="84" t="s">
        <v>9</v>
      </c>
      <c r="C19" s="84"/>
      <c r="D19" s="84"/>
      <c r="E19" s="84"/>
      <c r="F19" s="84"/>
      <c r="G19" s="84"/>
      <c r="H19" s="84"/>
      <c r="I19" s="84"/>
      <c r="J19" s="84"/>
      <c r="K19" s="84"/>
      <c r="P19" s="82"/>
      <c r="Q19" s="153" t="s">
        <v>1</v>
      </c>
      <c r="R19" s="151"/>
      <c r="S19" s="151" t="s">
        <v>2</v>
      </c>
      <c r="T19" s="151"/>
      <c r="U19" s="151" t="s">
        <v>3</v>
      </c>
      <c r="V19" s="151"/>
      <c r="W19" s="151" t="s">
        <v>36</v>
      </c>
      <c r="X19" s="151"/>
      <c r="Y19" s="151" t="s">
        <v>4</v>
      </c>
      <c r="Z19" s="151"/>
      <c r="AA19" s="151" t="s">
        <v>5</v>
      </c>
      <c r="AB19" s="151"/>
      <c r="AC19" s="151" t="s">
        <v>6</v>
      </c>
      <c r="AD19" s="152"/>
      <c r="AE19" s="75"/>
    </row>
    <row r="20" spans="2:31" ht="15.6" x14ac:dyDescent="0.3">
      <c r="B20" s="84" t="s">
        <v>30</v>
      </c>
      <c r="C20" s="84" t="s">
        <v>12</v>
      </c>
      <c r="D20" s="84" t="s">
        <v>13</v>
      </c>
      <c r="E20" s="84"/>
      <c r="F20" s="84" t="s">
        <v>14</v>
      </c>
      <c r="G20" s="84" t="s">
        <v>15</v>
      </c>
      <c r="H20" s="84" t="s">
        <v>16</v>
      </c>
      <c r="I20" s="84" t="s">
        <v>15</v>
      </c>
      <c r="J20" s="84" t="s">
        <v>17</v>
      </c>
      <c r="K20" s="84" t="s">
        <v>15</v>
      </c>
      <c r="L20" s="85" t="s">
        <v>18</v>
      </c>
      <c r="M20" s="85" t="s">
        <v>15</v>
      </c>
      <c r="N20" s="86"/>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84" t="s">
        <v>20</v>
      </c>
      <c r="C21" s="84">
        <v>280</v>
      </c>
      <c r="D21" s="84">
        <f t="shared" ref="D21:D26" si="11">150/C21</f>
        <v>0.5357142857142857</v>
      </c>
      <c r="E21" s="84"/>
      <c r="F21" s="84">
        <v>6.95</v>
      </c>
      <c r="G21" s="87">
        <f>200-(((H21-F21)*100)*D21)</f>
        <v>245.53571428571431</v>
      </c>
      <c r="H21" s="88">
        <v>6.1</v>
      </c>
      <c r="I21" s="87">
        <f>200-((($H$21-H21)*100)*$D$21)</f>
        <v>200</v>
      </c>
      <c r="J21" s="88">
        <v>3.3</v>
      </c>
      <c r="K21" s="87">
        <f>200-(((H21-J21)*100)*D21)</f>
        <v>50</v>
      </c>
      <c r="L21" s="88">
        <v>2.38</v>
      </c>
      <c r="M21" s="87">
        <f>200-(((H21-L21)*100)*D21)</f>
        <v>0.71428571428572241</v>
      </c>
      <c r="N21" s="89"/>
      <c r="P21" s="40" t="s">
        <v>10</v>
      </c>
      <c r="Q21" s="123">
        <v>6.1</v>
      </c>
      <c r="R21" s="13">
        <f>200-((($H$21-Q21)*100)*$D$21)</f>
        <v>200</v>
      </c>
      <c r="S21" s="123">
        <v>2</v>
      </c>
      <c r="T21" s="13">
        <f>200-((($H$22-S21)*100)*$D$22)</f>
        <v>200</v>
      </c>
      <c r="U21" s="123">
        <v>7</v>
      </c>
      <c r="V21" s="13">
        <f>200+((($H$23-U21)*100)*$D$23)</f>
        <v>200</v>
      </c>
      <c r="W21" s="123">
        <v>8</v>
      </c>
      <c r="X21" s="13">
        <f>200-((($H$24-W21)*100)*$D$24)</f>
        <v>200</v>
      </c>
      <c r="Y21" s="123">
        <v>9</v>
      </c>
      <c r="Z21" s="13">
        <f>200+((($H$25-Y21)*100)*$D$25)</f>
        <v>200</v>
      </c>
      <c r="AA21" s="124">
        <v>70</v>
      </c>
      <c r="AB21" s="13">
        <f>200-(($H$26-AA21)*$D$26)</f>
        <v>200</v>
      </c>
      <c r="AC21" s="3">
        <v>2.3148148148148151E-3</v>
      </c>
      <c r="AD21" s="1">
        <f>IF(AC21*86400&lt;$L$27*86400,(200+(((($H$27*86400)-(AC21*86400)))*$D$27)),1)</f>
        <v>200</v>
      </c>
      <c r="AE21" s="41">
        <f t="shared" ref="AE21:AE28" si="12">R21+T21+V21+X21+Z21+AB21</f>
        <v>1200</v>
      </c>
    </row>
    <row r="22" spans="2:31" ht="15.6" x14ac:dyDescent="0.3">
      <c r="B22" s="84" t="s">
        <v>22</v>
      </c>
      <c r="C22" s="84">
        <v>96</v>
      </c>
      <c r="D22" s="84">
        <f t="shared" si="11"/>
        <v>1.5625</v>
      </c>
      <c r="E22" s="84"/>
      <c r="F22" s="84">
        <v>2.38</v>
      </c>
      <c r="G22" s="87">
        <f t="shared" ref="G22" si="13">200-(((H22-F22)*100)*D22)</f>
        <v>259.375</v>
      </c>
      <c r="H22" s="88">
        <v>2</v>
      </c>
      <c r="I22" s="87">
        <f>200-((($H$22-H22)*100)*$D$22)</f>
        <v>200</v>
      </c>
      <c r="J22" s="88">
        <v>1.04</v>
      </c>
      <c r="K22" s="87">
        <f>200-(((H22-J22)*100)*D22)</f>
        <v>50</v>
      </c>
      <c r="L22" s="88">
        <v>0.72499999999999998</v>
      </c>
      <c r="M22" s="87">
        <f>200-(((H22-L22)*100)*D22)</f>
        <v>0.78125000000002842</v>
      </c>
      <c r="N22" s="89"/>
      <c r="P22" s="42" t="s">
        <v>19</v>
      </c>
      <c r="Q22" s="127"/>
      <c r="R22" s="142">
        <f>IF(Q22&gt;$L$21,(200-((($H$21-Q22)*100)*$D$21)),1)</f>
        <v>1</v>
      </c>
      <c r="S22" s="127"/>
      <c r="T22" s="142">
        <f>IF(S22&gt;$L$22,(200-((($H$22-S22)*100)*$D$22)),1)</f>
        <v>1</v>
      </c>
      <c r="U22" s="127"/>
      <c r="V22" s="142">
        <f>IF(U22&lt;$L$23,(200+((($H$23-U22)*100)*$D$23)),1)</f>
        <v>476.31578947368422</v>
      </c>
      <c r="W22" s="127"/>
      <c r="X22" s="142">
        <f>IF(W22&gt;$L$24,(200-((($H$24-W22)*100)*$D$24)),1)</f>
        <v>1</v>
      </c>
      <c r="Y22" s="127"/>
      <c r="Z22" s="142">
        <f>IF(Y22&lt;$L$25,(200+((($H$25-Y22)*100)*$D$25)),1)</f>
        <v>400</v>
      </c>
      <c r="AA22" s="130"/>
      <c r="AB22" s="142">
        <f>IF(AA22&gt;$L$26,(200-(($H$26-AA22)*$D$26)),1)</f>
        <v>1</v>
      </c>
      <c r="AC22" s="165"/>
      <c r="AD22" s="162">
        <f>IF(AC22*86400&lt;$L$27*86400,(200+(((($H$27*86400)-(AC22*86400)))*$D$27)),1)</f>
        <v>600</v>
      </c>
      <c r="AE22" s="76">
        <f t="shared" si="12"/>
        <v>880.31578947368416</v>
      </c>
    </row>
    <row r="23" spans="2:31" ht="15.6" x14ac:dyDescent="0.3">
      <c r="B23" s="84" t="s">
        <v>24</v>
      </c>
      <c r="C23" s="84">
        <v>380</v>
      </c>
      <c r="D23" s="84">
        <f t="shared" si="11"/>
        <v>0.39473684210526316</v>
      </c>
      <c r="E23" s="84"/>
      <c r="F23" s="84">
        <v>6</v>
      </c>
      <c r="G23" s="87">
        <f>200-(((F23-H23)*100)*D23)</f>
        <v>239.4736842105263</v>
      </c>
      <c r="H23" s="84">
        <v>7</v>
      </c>
      <c r="I23" s="87">
        <f>200+((($H$23-H23)*100)*$D$23)</f>
        <v>200</v>
      </c>
      <c r="J23" s="84">
        <v>10.8</v>
      </c>
      <c r="K23" s="87">
        <f>200-(((J23-H23)*100)*D23)</f>
        <v>49.999999999999972</v>
      </c>
      <c r="L23" s="84">
        <v>12.05</v>
      </c>
      <c r="M23" s="87">
        <f>200+(((H23-L23)*100)*D23)</f>
        <v>0.65789473684208133</v>
      </c>
      <c r="N23" s="89"/>
      <c r="P23" s="43" t="s">
        <v>21</v>
      </c>
      <c r="Q23" s="127"/>
      <c r="R23" s="143">
        <f t="shared" ref="R23:R28" si="14">IF(Q23&gt;$L$21,(200-((($H$21-Q23)*100)*$D$21)),1)</f>
        <v>1</v>
      </c>
      <c r="S23" s="127"/>
      <c r="T23" s="143">
        <f t="shared" ref="T23:T28" si="15">IF(S23&gt;$L$22,(200-((($H$22-S23)*100)*$D$22)),1)</f>
        <v>1</v>
      </c>
      <c r="U23" s="127"/>
      <c r="V23" s="143">
        <f t="shared" ref="V23:V28" si="16">IF(U23&lt;$L$23,(200+((($H$23-U23)*100)*$D$23)),1)</f>
        <v>476.31578947368422</v>
      </c>
      <c r="W23" s="127"/>
      <c r="X23" s="143">
        <f t="shared" ref="X23:X28" si="17">IF(W23&gt;$L$24,(200-((($H$24-W23)*100)*$D$24)),1)</f>
        <v>1</v>
      </c>
      <c r="Y23" s="127"/>
      <c r="Z23" s="143">
        <f t="shared" ref="Z23:Z28" si="18">IF(Y23&lt;$L$25,(200+((($H$25-Y23)*100)*$D$25)),1)</f>
        <v>400</v>
      </c>
      <c r="AA23" s="130"/>
      <c r="AB23" s="143">
        <f t="shared" ref="AB23:AB28" si="19">IF(AA23&gt;$L$26,(200-(($H$26-AA23)*$D$26)),1)</f>
        <v>1</v>
      </c>
      <c r="AC23" s="165"/>
      <c r="AD23" s="163"/>
      <c r="AE23" s="76">
        <f t="shared" si="12"/>
        <v>880.31578947368416</v>
      </c>
    </row>
    <row r="24" spans="2:31" ht="15.6" x14ac:dyDescent="0.3">
      <c r="B24" s="84" t="s">
        <v>26</v>
      </c>
      <c r="C24" s="84">
        <v>500</v>
      </c>
      <c r="D24" s="84">
        <f t="shared" si="11"/>
        <v>0.3</v>
      </c>
      <c r="E24" s="84"/>
      <c r="F24" s="84">
        <v>13.2</v>
      </c>
      <c r="G24" s="87">
        <f t="shared" ref="G24" si="20">200-(((H24-F24)*100)*D24)</f>
        <v>356</v>
      </c>
      <c r="H24" s="88">
        <v>8</v>
      </c>
      <c r="I24" s="87">
        <f>200-((($H$24-H24)*100)*$D$24)</f>
        <v>200</v>
      </c>
      <c r="J24" s="88">
        <v>3</v>
      </c>
      <c r="K24" s="87">
        <f t="shared" ref="K24" si="21">200-(((H24-J24)*100)*D24)</f>
        <v>50</v>
      </c>
      <c r="L24" s="88">
        <v>1.35</v>
      </c>
      <c r="M24" s="87">
        <f>200-(((H24-L24)*100)*D24)</f>
        <v>0.5</v>
      </c>
      <c r="N24" s="89"/>
      <c r="P24" s="43" t="s">
        <v>23</v>
      </c>
      <c r="Q24" s="127"/>
      <c r="R24" s="143">
        <f t="shared" si="14"/>
        <v>1</v>
      </c>
      <c r="S24" s="127"/>
      <c r="T24" s="143">
        <f t="shared" si="15"/>
        <v>1</v>
      </c>
      <c r="U24" s="127"/>
      <c r="V24" s="143">
        <f t="shared" si="16"/>
        <v>476.31578947368422</v>
      </c>
      <c r="W24" s="127"/>
      <c r="X24" s="143">
        <f t="shared" si="17"/>
        <v>1</v>
      </c>
      <c r="Y24" s="127"/>
      <c r="Z24" s="143">
        <f t="shared" si="18"/>
        <v>400</v>
      </c>
      <c r="AA24" s="130"/>
      <c r="AB24" s="143">
        <f t="shared" si="19"/>
        <v>1</v>
      </c>
      <c r="AC24" s="165"/>
      <c r="AD24" s="163"/>
      <c r="AE24" s="76">
        <f t="shared" si="12"/>
        <v>880.31578947368416</v>
      </c>
    </row>
    <row r="25" spans="2:31" ht="15.6" x14ac:dyDescent="0.3">
      <c r="B25" s="84" t="s">
        <v>4</v>
      </c>
      <c r="C25" s="84">
        <v>675</v>
      </c>
      <c r="D25" s="84">
        <f t="shared" si="11"/>
        <v>0.22222222222222221</v>
      </c>
      <c r="E25" s="84"/>
      <c r="F25" s="84">
        <v>7</v>
      </c>
      <c r="G25" s="87">
        <f>200+(((H25-F25)*100)*D25)</f>
        <v>244.44444444444446</v>
      </c>
      <c r="H25" s="84">
        <v>9</v>
      </c>
      <c r="I25" s="87">
        <f>200+((($H$25-H25)*100)*$D$25)</f>
        <v>200</v>
      </c>
      <c r="J25" s="84">
        <v>15.75</v>
      </c>
      <c r="K25" s="87">
        <f>200-(((J25-H25)*100)*D25)</f>
        <v>50</v>
      </c>
      <c r="L25" s="84">
        <v>17.95</v>
      </c>
      <c r="M25" s="87">
        <f>200+(((H25-L25)*100)*D25)</f>
        <v>1.1111111111111427</v>
      </c>
      <c r="N25" s="89"/>
      <c r="P25" s="43" t="s">
        <v>25</v>
      </c>
      <c r="Q25" s="127"/>
      <c r="R25" s="143">
        <f t="shared" si="14"/>
        <v>1</v>
      </c>
      <c r="S25" s="127"/>
      <c r="T25" s="143">
        <f t="shared" si="15"/>
        <v>1</v>
      </c>
      <c r="U25" s="127"/>
      <c r="V25" s="143">
        <f t="shared" si="16"/>
        <v>476.31578947368422</v>
      </c>
      <c r="W25" s="127"/>
      <c r="X25" s="143">
        <f t="shared" si="17"/>
        <v>1</v>
      </c>
      <c r="Y25" s="127"/>
      <c r="Z25" s="143">
        <f t="shared" si="18"/>
        <v>400</v>
      </c>
      <c r="AA25" s="130"/>
      <c r="AB25" s="143">
        <f t="shared" si="19"/>
        <v>1</v>
      </c>
      <c r="AC25" s="165"/>
      <c r="AD25" s="163"/>
      <c r="AE25" s="76">
        <f t="shared" si="12"/>
        <v>880.31578947368416</v>
      </c>
    </row>
    <row r="26" spans="2:31" ht="15.6" x14ac:dyDescent="0.3">
      <c r="B26" s="84" t="s">
        <v>5</v>
      </c>
      <c r="C26" s="84">
        <v>30</v>
      </c>
      <c r="D26" s="84">
        <f t="shared" si="11"/>
        <v>5</v>
      </c>
      <c r="E26" s="84"/>
      <c r="F26" s="84">
        <v>80</v>
      </c>
      <c r="G26" s="87">
        <f>200-((H26-F26))*D26</f>
        <v>250</v>
      </c>
      <c r="H26" s="87">
        <v>70</v>
      </c>
      <c r="I26" s="87">
        <f>200-(($H$26-H26)*$D$26)</f>
        <v>200</v>
      </c>
      <c r="J26" s="87">
        <v>40</v>
      </c>
      <c r="K26" s="87">
        <f>200-((H26-J26)*D26)</f>
        <v>50</v>
      </c>
      <c r="L26" s="87">
        <v>30.2</v>
      </c>
      <c r="M26" s="87">
        <f>200-((H26-L26)*D26)</f>
        <v>1</v>
      </c>
      <c r="N26" s="89"/>
      <c r="P26" s="43" t="s">
        <v>27</v>
      </c>
      <c r="Q26" s="127"/>
      <c r="R26" s="143">
        <f t="shared" si="14"/>
        <v>1</v>
      </c>
      <c r="S26" s="127"/>
      <c r="T26" s="143">
        <f t="shared" si="15"/>
        <v>1</v>
      </c>
      <c r="U26" s="127"/>
      <c r="V26" s="143">
        <f t="shared" si="16"/>
        <v>476.31578947368422</v>
      </c>
      <c r="W26" s="127"/>
      <c r="X26" s="143">
        <f t="shared" si="17"/>
        <v>1</v>
      </c>
      <c r="Y26" s="127"/>
      <c r="Z26" s="143">
        <f t="shared" si="18"/>
        <v>400</v>
      </c>
      <c r="AA26" s="130"/>
      <c r="AB26" s="143">
        <f t="shared" si="19"/>
        <v>1</v>
      </c>
      <c r="AC26" s="165"/>
      <c r="AD26" s="163"/>
      <c r="AE26" s="76">
        <f t="shared" si="12"/>
        <v>880.31578947368416</v>
      </c>
    </row>
    <row r="27" spans="2:31" ht="15.6" x14ac:dyDescent="0.3">
      <c r="B27" s="84" t="s">
        <v>6</v>
      </c>
      <c r="C27" s="90">
        <v>8.6805555555555551E-4</v>
      </c>
      <c r="D27" s="91">
        <f>150/(C27*86400)</f>
        <v>2</v>
      </c>
      <c r="E27" s="84"/>
      <c r="F27" s="90">
        <v>2.0162037037037036E-3</v>
      </c>
      <c r="G27" s="87">
        <f>200+(((H27*86400)-(F27*86400))*D27)</f>
        <v>251.60000000000008</v>
      </c>
      <c r="H27" s="90">
        <v>2.3148148148148151E-3</v>
      </c>
      <c r="I27" s="87">
        <f>200+((($H$27*86400)-(H27*86400))*$D$27)</f>
        <v>200</v>
      </c>
      <c r="J27" s="90">
        <v>3.1828703703703702E-3</v>
      </c>
      <c r="K27" s="87">
        <f>200+(((H27*86400)-(J27*86400)))*D27</f>
        <v>50.000000000000057</v>
      </c>
      <c r="L27" s="90">
        <v>3.4664351851851852E-3</v>
      </c>
      <c r="M27" s="87">
        <f>200+(((H27*86400)-(L27*86400)))*D27</f>
        <v>1.0000000000000568</v>
      </c>
      <c r="N27" s="89"/>
      <c r="P27" s="43" t="s">
        <v>28</v>
      </c>
      <c r="Q27" s="127"/>
      <c r="R27" s="143">
        <f t="shared" si="14"/>
        <v>1</v>
      </c>
      <c r="S27" s="127"/>
      <c r="T27" s="143">
        <f t="shared" si="15"/>
        <v>1</v>
      </c>
      <c r="U27" s="127"/>
      <c r="V27" s="143">
        <f t="shared" si="16"/>
        <v>476.31578947368422</v>
      </c>
      <c r="W27" s="127"/>
      <c r="X27" s="143">
        <f t="shared" si="17"/>
        <v>1</v>
      </c>
      <c r="Y27" s="127"/>
      <c r="Z27" s="143">
        <f t="shared" si="18"/>
        <v>400</v>
      </c>
      <c r="AA27" s="130"/>
      <c r="AB27" s="143">
        <f t="shared" si="19"/>
        <v>1</v>
      </c>
      <c r="AC27" s="165"/>
      <c r="AD27" s="163"/>
      <c r="AE27" s="76">
        <f t="shared" si="12"/>
        <v>880.31578947368416</v>
      </c>
    </row>
    <row r="28" spans="2:31" ht="16.2" thickBot="1" x14ac:dyDescent="0.35">
      <c r="P28" s="46" t="s">
        <v>29</v>
      </c>
      <c r="Q28" s="127"/>
      <c r="R28" s="144">
        <f t="shared" si="14"/>
        <v>1</v>
      </c>
      <c r="S28" s="127"/>
      <c r="T28" s="144">
        <f t="shared" si="15"/>
        <v>1</v>
      </c>
      <c r="U28" s="127"/>
      <c r="V28" s="144">
        <f t="shared" si="16"/>
        <v>476.31578947368422</v>
      </c>
      <c r="W28" s="127"/>
      <c r="X28" s="144">
        <f t="shared" si="17"/>
        <v>1</v>
      </c>
      <c r="Y28" s="127"/>
      <c r="Z28" s="144">
        <f t="shared" si="18"/>
        <v>400</v>
      </c>
      <c r="AA28" s="130"/>
      <c r="AB28" s="144">
        <f t="shared" si="19"/>
        <v>1</v>
      </c>
      <c r="AC28" s="165"/>
      <c r="AD28" s="164"/>
      <c r="AE28" s="77">
        <f t="shared" si="12"/>
        <v>880.31578947368416</v>
      </c>
    </row>
    <row r="29" spans="2:31" ht="0.75" customHeight="1" x14ac:dyDescent="0.3">
      <c r="P29" s="109"/>
      <c r="Q29" s="92"/>
      <c r="R29" s="25">
        <f>SUM(R22:R28)</f>
        <v>7</v>
      </c>
      <c r="S29" s="92"/>
      <c r="T29" s="25">
        <f>SUM(T22:T28)</f>
        <v>7</v>
      </c>
      <c r="U29" s="92"/>
      <c r="V29" s="25">
        <f>SUM(V22:V28)</f>
        <v>3334.2105263157896</v>
      </c>
      <c r="W29" s="92"/>
      <c r="X29" s="25">
        <f>SUM(X22:X28)</f>
        <v>7</v>
      </c>
      <c r="Y29" s="92"/>
      <c r="Z29" s="25">
        <f>SUM(Z22:Z28)</f>
        <v>2800</v>
      </c>
      <c r="AA29" s="93"/>
      <c r="AB29" s="25">
        <f>SUM(AB22:AB28)</f>
        <v>7</v>
      </c>
      <c r="AC29" s="94"/>
      <c r="AD29" s="25">
        <f>SUM(AD22:AD28)</f>
        <v>600</v>
      </c>
      <c r="AE29" s="45"/>
    </row>
    <row r="30" spans="2:31" ht="15.75" customHeight="1" x14ac:dyDescent="0.3">
      <c r="P30" s="109"/>
      <c r="Q30" s="92"/>
      <c r="R30" s="25"/>
      <c r="S30" s="92"/>
      <c r="T30" s="25"/>
      <c r="U30" s="92"/>
      <c r="V30" s="25"/>
      <c r="W30" s="92"/>
      <c r="X30" s="25"/>
      <c r="Y30" s="92"/>
      <c r="Z30" s="25"/>
      <c r="AA30" s="93"/>
      <c r="AB30" s="25"/>
      <c r="AC30" s="94"/>
      <c r="AD30" s="25"/>
      <c r="AE30" s="45"/>
    </row>
    <row r="31" spans="2:31" ht="15.75" customHeight="1" x14ac:dyDescent="0.3">
      <c r="P31" s="109"/>
      <c r="Q31" s="92"/>
      <c r="R31" s="25"/>
      <c r="S31" s="92"/>
      <c r="T31" s="25"/>
      <c r="U31" s="92"/>
      <c r="V31" s="25"/>
      <c r="W31" s="92"/>
      <c r="X31" s="25"/>
      <c r="Y31" s="92"/>
      <c r="Z31" s="25"/>
      <c r="AA31" s="93"/>
      <c r="AB31" s="25"/>
      <c r="AC31" s="166" t="s">
        <v>48</v>
      </c>
      <c r="AD31" s="166"/>
      <c r="AE31" s="110">
        <f>SUM(R29:AD29)</f>
        <v>6762.21052631579</v>
      </c>
    </row>
    <row r="32" spans="2:31" s="79" customFormat="1" ht="15.75" customHeight="1" x14ac:dyDescent="0.3">
      <c r="P32" s="109"/>
      <c r="Q32" s="92"/>
      <c r="R32" s="25"/>
      <c r="S32" s="92"/>
      <c r="T32" s="25"/>
      <c r="U32" s="92"/>
      <c r="V32" s="25"/>
      <c r="W32" s="92"/>
      <c r="X32" s="25"/>
      <c r="Y32" s="92"/>
      <c r="Z32" s="25"/>
      <c r="AA32" s="93"/>
      <c r="AB32" s="25"/>
      <c r="AC32" s="104"/>
      <c r="AD32" s="104"/>
      <c r="AE32" s="111"/>
    </row>
    <row r="33" spans="3:31" ht="15.75" customHeight="1" thickBot="1" x14ac:dyDescent="0.35">
      <c r="P33" s="112"/>
      <c r="Q33" s="113"/>
      <c r="R33" s="73"/>
      <c r="S33" s="113"/>
      <c r="T33" s="73"/>
      <c r="U33" s="113"/>
      <c r="V33" s="73"/>
      <c r="W33" s="113"/>
      <c r="X33" s="73"/>
      <c r="Y33" s="113"/>
      <c r="Z33" s="73"/>
      <c r="AA33" s="114"/>
      <c r="AB33" s="167" t="s">
        <v>49</v>
      </c>
      <c r="AC33" s="167"/>
      <c r="AD33" s="167"/>
      <c r="AE33" s="122">
        <f>SUM(AE17+AE31)</f>
        <v>13405.595141700403</v>
      </c>
    </row>
    <row r="35" spans="3:31" ht="111.75" customHeight="1" x14ac:dyDescent="0.3">
      <c r="C35" s="90"/>
      <c r="D35" s="95"/>
      <c r="P35" s="160" t="s">
        <v>45</v>
      </c>
      <c r="Q35" s="161"/>
      <c r="R35" s="161"/>
      <c r="S35" s="161"/>
      <c r="T35" s="161"/>
      <c r="U35" s="161"/>
      <c r="V35" s="161"/>
      <c r="W35" s="161"/>
      <c r="X35" s="161"/>
      <c r="Y35" s="161"/>
      <c r="Z35" s="161"/>
      <c r="AA35" s="161"/>
      <c r="AB35" s="161"/>
      <c r="AC35" s="161"/>
      <c r="AD35" s="161"/>
      <c r="AE35" s="161"/>
    </row>
  </sheetData>
  <sheetProtection sheet="1" objects="1" scenarios="1" selectLockedCells="1"/>
  <mergeCells count="24">
    <mergeCell ref="P1:AE1"/>
    <mergeCell ref="Q3:R3"/>
    <mergeCell ref="Q5:R5"/>
    <mergeCell ref="S5:T5"/>
    <mergeCell ref="U5:V5"/>
    <mergeCell ref="W5:X5"/>
    <mergeCell ref="Y5:Z5"/>
    <mergeCell ref="AA5:AB5"/>
    <mergeCell ref="AC5:AD5"/>
    <mergeCell ref="AC8:AC14"/>
    <mergeCell ref="AD8:AD14"/>
    <mergeCell ref="AC17:AD17"/>
    <mergeCell ref="Q19:R19"/>
    <mergeCell ref="S19:T19"/>
    <mergeCell ref="U19:V19"/>
    <mergeCell ref="W19:X19"/>
    <mergeCell ref="Y19:Z19"/>
    <mergeCell ref="AA19:AB19"/>
    <mergeCell ref="AC19:AD19"/>
    <mergeCell ref="AC22:AC28"/>
    <mergeCell ref="AD22:AD28"/>
    <mergeCell ref="AC31:AD31"/>
    <mergeCell ref="AB33:AD33"/>
    <mergeCell ref="P35:AE35"/>
  </mergeCells>
  <pageMargins left="0.7" right="0.7" top="0.75" bottom="0.75" header="0.3" footer="0.3"/>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15"/>
  <sheetViews>
    <sheetView zoomScale="85" zoomScaleNormal="85" workbookViewId="0">
      <selection activeCell="E20" sqref="E20"/>
    </sheetView>
  </sheetViews>
  <sheetFormatPr defaultColWidth="9.109375" defaultRowHeight="14.4" x14ac:dyDescent="0.3"/>
  <cols>
    <col min="1" max="1" width="1.5546875" style="51" customWidth="1"/>
    <col min="2" max="2" width="23.109375" style="51" customWidth="1"/>
    <col min="3" max="16" width="10.33203125" style="51" customWidth="1"/>
    <col min="17" max="17" width="1.6640625" style="50" customWidth="1"/>
    <col min="18" max="16384" width="9.109375" style="51"/>
  </cols>
  <sheetData>
    <row r="1" spans="2:19" s="31" customFormat="1" ht="18" x14ac:dyDescent="0.3">
      <c r="B1" s="148" t="s">
        <v>43</v>
      </c>
      <c r="C1" s="149"/>
      <c r="D1" s="149"/>
      <c r="E1" s="149"/>
      <c r="F1" s="149"/>
      <c r="G1" s="149"/>
      <c r="H1" s="149"/>
      <c r="I1" s="149"/>
      <c r="J1" s="149"/>
      <c r="K1" s="149"/>
      <c r="L1" s="149"/>
      <c r="M1" s="149"/>
      <c r="N1" s="149"/>
      <c r="O1" s="149"/>
      <c r="P1" s="149"/>
      <c r="Q1" s="149"/>
      <c r="R1" s="149"/>
      <c r="S1" s="150"/>
    </row>
    <row r="2" spans="2:19" ht="15" thickBot="1" x14ac:dyDescent="0.35">
      <c r="B2" s="183"/>
      <c r="C2" s="184"/>
      <c r="D2" s="184"/>
      <c r="E2" s="184"/>
      <c r="F2" s="184"/>
      <c r="G2" s="184"/>
      <c r="H2" s="184"/>
      <c r="I2" s="184"/>
      <c r="J2" s="184"/>
      <c r="K2" s="184"/>
      <c r="L2" s="184"/>
      <c r="M2" s="184"/>
      <c r="N2" s="184"/>
      <c r="O2" s="184"/>
      <c r="P2" s="184"/>
      <c r="Q2" s="184"/>
      <c r="R2" s="184"/>
      <c r="S2" s="185"/>
    </row>
    <row r="3" spans="2:19" ht="15" thickBot="1" x14ac:dyDescent="0.35">
      <c r="B3" s="71"/>
      <c r="C3" s="179" t="s">
        <v>1</v>
      </c>
      <c r="D3" s="180"/>
      <c r="E3" s="177" t="s">
        <v>2</v>
      </c>
      <c r="F3" s="178"/>
      <c r="G3" s="177" t="s">
        <v>3</v>
      </c>
      <c r="H3" s="178"/>
      <c r="I3" s="177" t="s">
        <v>36</v>
      </c>
      <c r="J3" s="178"/>
      <c r="K3" s="177" t="s">
        <v>4</v>
      </c>
      <c r="L3" s="178"/>
      <c r="M3" s="177" t="s">
        <v>5</v>
      </c>
      <c r="N3" s="178"/>
      <c r="O3" s="177" t="s">
        <v>6</v>
      </c>
      <c r="P3" s="186"/>
      <c r="Q3" s="29"/>
      <c r="R3" s="181" t="s">
        <v>44</v>
      </c>
      <c r="S3" s="182"/>
    </row>
    <row r="4" spans="2:19" ht="15" thickBot="1" x14ac:dyDescent="0.35">
      <c r="B4" s="56" t="s">
        <v>33</v>
      </c>
      <c r="C4" s="63" t="s">
        <v>11</v>
      </c>
      <c r="D4" s="63" t="s">
        <v>30</v>
      </c>
      <c r="E4" s="63" t="s">
        <v>11</v>
      </c>
      <c r="F4" s="63" t="s">
        <v>30</v>
      </c>
      <c r="G4" s="63" t="s">
        <v>11</v>
      </c>
      <c r="H4" s="63" t="s">
        <v>30</v>
      </c>
      <c r="I4" s="63" t="s">
        <v>11</v>
      </c>
      <c r="J4" s="63" t="s">
        <v>30</v>
      </c>
      <c r="K4" s="63" t="s">
        <v>11</v>
      </c>
      <c r="L4" s="63" t="s">
        <v>30</v>
      </c>
      <c r="M4" s="63" t="s">
        <v>11</v>
      </c>
      <c r="N4" s="63" t="s">
        <v>30</v>
      </c>
      <c r="O4" s="63" t="s">
        <v>11</v>
      </c>
      <c r="P4" s="63" t="s">
        <v>30</v>
      </c>
      <c r="Q4" s="52"/>
      <c r="R4" s="53" t="s">
        <v>32</v>
      </c>
      <c r="S4" s="54" t="s">
        <v>42</v>
      </c>
    </row>
    <row r="5" spans="2:19" ht="15" thickBot="1" x14ac:dyDescent="0.35">
      <c r="B5" s="72" t="str">
        <f>'School 1'!$Q$3</f>
        <v>School 1</v>
      </c>
      <c r="C5" s="64">
        <f>'School 1'!$R$15</f>
        <v>7</v>
      </c>
      <c r="D5" s="65">
        <f>'School 1'!$R$29</f>
        <v>7</v>
      </c>
      <c r="E5" s="64">
        <f>'School 1'!$T$15</f>
        <v>7</v>
      </c>
      <c r="F5" s="65">
        <f>'School 1'!$T$29</f>
        <v>7</v>
      </c>
      <c r="G5" s="64">
        <f>'School 1'!$V$15</f>
        <v>3199.9999999999991</v>
      </c>
      <c r="H5" s="65">
        <f>'School 1'!$V$29</f>
        <v>3334.2105263157896</v>
      </c>
      <c r="I5" s="64">
        <f>'School 1'!$X$15</f>
        <v>7</v>
      </c>
      <c r="J5" s="65">
        <f>'School 1'!$X$29</f>
        <v>7</v>
      </c>
      <c r="K5" s="64">
        <f>'School 1'!$Z$15</f>
        <v>2800</v>
      </c>
      <c r="L5" s="65">
        <f>'School 1'!$Z$29</f>
        <v>2800</v>
      </c>
      <c r="M5" s="64">
        <f>'School 1'!$AB$15</f>
        <v>7</v>
      </c>
      <c r="N5" s="65">
        <f>'School 1'!$AB$29</f>
        <v>7</v>
      </c>
      <c r="O5" s="64">
        <f>'School 1'!$AD$15</f>
        <v>615.38461538461547</v>
      </c>
      <c r="P5" s="65">
        <f>'School 1'!$AD$22</f>
        <v>600</v>
      </c>
      <c r="Q5" s="57"/>
      <c r="R5" s="68">
        <f>SUM(C5:P5)</f>
        <v>13405.595141700403</v>
      </c>
      <c r="S5" s="58">
        <f t="shared" ref="S5:S14" si="0">RANK(R5,$R$5:$R$14)</f>
        <v>1</v>
      </c>
    </row>
    <row r="6" spans="2:19" ht="15" thickBot="1" x14ac:dyDescent="0.35">
      <c r="B6" s="61" t="str">
        <f>'School 2'!$Q$3</f>
        <v>School 2</v>
      </c>
      <c r="C6" s="66">
        <f>'School 2'!$R$15</f>
        <v>7</v>
      </c>
      <c r="D6" s="62">
        <f>'School 2'!$R$29</f>
        <v>7</v>
      </c>
      <c r="E6" s="66">
        <f>'School 2'!$T$15</f>
        <v>7</v>
      </c>
      <c r="F6" s="62">
        <f>'School 2'!$T$29</f>
        <v>7</v>
      </c>
      <c r="G6" s="66">
        <f>'School 2'!$V$15</f>
        <v>3199.9999999999991</v>
      </c>
      <c r="H6" s="62">
        <f>'School 2'!$V$29</f>
        <v>3334.2105263157896</v>
      </c>
      <c r="I6" s="66">
        <f>'School 2'!$X$15</f>
        <v>7</v>
      </c>
      <c r="J6" s="62">
        <f>'School 2'!$X$29</f>
        <v>7</v>
      </c>
      <c r="K6" s="66">
        <f>'School 2'!$Z$15</f>
        <v>2800</v>
      </c>
      <c r="L6" s="62">
        <f>'School 2'!$Z$29</f>
        <v>2800</v>
      </c>
      <c r="M6" s="66">
        <f>'School 2'!$AB$15</f>
        <v>7</v>
      </c>
      <c r="N6" s="62">
        <f>'School 2'!$AB$29</f>
        <v>7</v>
      </c>
      <c r="O6" s="66">
        <f>'School 2'!$AD$15</f>
        <v>615.38461538461547</v>
      </c>
      <c r="P6" s="62">
        <f>'School 2'!$AD$29</f>
        <v>600</v>
      </c>
      <c r="Q6" s="57"/>
      <c r="R6" s="60">
        <f>SUM(C6:P6)</f>
        <v>13405.595141700403</v>
      </c>
      <c r="S6" s="69">
        <f t="shared" si="0"/>
        <v>1</v>
      </c>
    </row>
    <row r="7" spans="2:19" ht="15" thickBot="1" x14ac:dyDescent="0.35">
      <c r="B7" s="72" t="str">
        <f>'School 3'!$Q$3</f>
        <v>School 3</v>
      </c>
      <c r="C7" s="64">
        <f>'School 3'!$R$15</f>
        <v>7</v>
      </c>
      <c r="D7" s="65">
        <f>'School 3'!$R$29</f>
        <v>7</v>
      </c>
      <c r="E7" s="64">
        <f>'School 3'!$T$15</f>
        <v>7</v>
      </c>
      <c r="F7" s="65">
        <f>'School 3'!$T$29</f>
        <v>7</v>
      </c>
      <c r="G7" s="64">
        <f>'School 3'!$V$15</f>
        <v>3199.9999999999991</v>
      </c>
      <c r="H7" s="65">
        <f>'School 3'!$V$29</f>
        <v>3334.2105263157896</v>
      </c>
      <c r="I7" s="64">
        <f>'School 3'!$X$15</f>
        <v>7</v>
      </c>
      <c r="J7" s="65">
        <f>'School 3'!$X$29</f>
        <v>7</v>
      </c>
      <c r="K7" s="64">
        <f>'School 3'!$Z$15</f>
        <v>2800</v>
      </c>
      <c r="L7" s="65">
        <f>'School 3'!$Z$29</f>
        <v>2800</v>
      </c>
      <c r="M7" s="64">
        <f>'School 3'!$AB$15</f>
        <v>7</v>
      </c>
      <c r="N7" s="65">
        <f>'School 3'!$AB$29</f>
        <v>7</v>
      </c>
      <c r="O7" s="67">
        <f>'School 3'!$AD$15</f>
        <v>615.38461538461547</v>
      </c>
      <c r="P7" s="65">
        <f>'School 3'!$AD$29</f>
        <v>600</v>
      </c>
      <c r="Q7" s="57"/>
      <c r="R7" s="70">
        <f t="shared" ref="R7:R11" si="1">SUM(C7:P7)</f>
        <v>13405.595141700403</v>
      </c>
      <c r="S7" s="65">
        <f t="shared" si="0"/>
        <v>1</v>
      </c>
    </row>
    <row r="8" spans="2:19" ht="15" thickBot="1" x14ac:dyDescent="0.35">
      <c r="B8" s="61" t="str">
        <f>'School 4'!$Q$3</f>
        <v>School 4</v>
      </c>
      <c r="C8" s="66">
        <f>'School 4'!$R$15</f>
        <v>7</v>
      </c>
      <c r="D8" s="62">
        <f>'School 4'!$R$29</f>
        <v>7</v>
      </c>
      <c r="E8" s="66">
        <f>'School 4'!$T$15</f>
        <v>7</v>
      </c>
      <c r="F8" s="62">
        <f>'School 4'!$T$29</f>
        <v>7</v>
      </c>
      <c r="G8" s="66">
        <f>'School 4'!$V$15</f>
        <v>3199.9999999999991</v>
      </c>
      <c r="H8" s="62">
        <f>'School 4'!$V$29</f>
        <v>3334.2105263157896</v>
      </c>
      <c r="I8" s="66">
        <f>'School 4'!$X$15</f>
        <v>7</v>
      </c>
      <c r="J8" s="62">
        <f>'School 4'!$X$29</f>
        <v>7</v>
      </c>
      <c r="K8" s="66">
        <f>'School 4'!$Z$15</f>
        <v>2800</v>
      </c>
      <c r="L8" s="62">
        <f>'School 4'!$Z$29</f>
        <v>2800</v>
      </c>
      <c r="M8" s="66">
        <f>'School 4'!$AB$15</f>
        <v>7</v>
      </c>
      <c r="N8" s="62">
        <f>'School 4'!$AB$29</f>
        <v>7</v>
      </c>
      <c r="O8" s="66">
        <f>'School 4'!$AD$15</f>
        <v>615.38461538461547</v>
      </c>
      <c r="P8" s="62">
        <f>'School 4'!$AD$29</f>
        <v>600</v>
      </c>
      <c r="Q8" s="57"/>
      <c r="R8" s="140">
        <f t="shared" si="1"/>
        <v>13405.595141700403</v>
      </c>
      <c r="S8" s="141">
        <f t="shared" si="0"/>
        <v>1</v>
      </c>
    </row>
    <row r="9" spans="2:19" ht="15" thickBot="1" x14ac:dyDescent="0.35">
      <c r="B9" s="72" t="str">
        <f>'School 5'!$Q$3</f>
        <v>School 5</v>
      </c>
      <c r="C9" s="64">
        <f>'School 5'!$R$15</f>
        <v>7</v>
      </c>
      <c r="D9" s="65">
        <f>'School 5'!$R$29</f>
        <v>7</v>
      </c>
      <c r="E9" s="64">
        <f>'School 5'!$T$15</f>
        <v>7</v>
      </c>
      <c r="F9" s="65">
        <f>'School 5'!$T$29</f>
        <v>7</v>
      </c>
      <c r="G9" s="64">
        <f>'School 5'!$V$15</f>
        <v>3199.9999999999991</v>
      </c>
      <c r="H9" s="65">
        <f>'School 5'!$V$29</f>
        <v>3334.2105263157896</v>
      </c>
      <c r="I9" s="64">
        <f>'School 5'!$X$15</f>
        <v>7</v>
      </c>
      <c r="J9" s="65">
        <f>'School 5'!$X$29</f>
        <v>7</v>
      </c>
      <c r="K9" s="64">
        <f>'School 5'!$Z$15</f>
        <v>2800</v>
      </c>
      <c r="L9" s="65">
        <f>'School 5'!$Z$29</f>
        <v>2800</v>
      </c>
      <c r="M9" s="64">
        <f>'School 5'!$AB$15</f>
        <v>7</v>
      </c>
      <c r="N9" s="65">
        <f>'School 5'!$AB$29</f>
        <v>7</v>
      </c>
      <c r="O9" s="64">
        <f>'School 5'!$AD$15</f>
        <v>615.38461538461547</v>
      </c>
      <c r="P9" s="65">
        <f>'School 5'!$AD$29</f>
        <v>600</v>
      </c>
      <c r="Q9" s="57"/>
      <c r="R9" s="70">
        <f t="shared" si="1"/>
        <v>13405.595141700403</v>
      </c>
      <c r="S9" s="65">
        <f t="shared" si="0"/>
        <v>1</v>
      </c>
    </row>
    <row r="10" spans="2:19" ht="15" thickBot="1" x14ac:dyDescent="0.35">
      <c r="B10" s="61" t="str">
        <f>'School 6'!$Q$3</f>
        <v>School 6</v>
      </c>
      <c r="C10" s="66">
        <f>'School 6'!$R$15</f>
        <v>7</v>
      </c>
      <c r="D10" s="62">
        <f>'School 6'!$R$29</f>
        <v>7</v>
      </c>
      <c r="E10" s="66">
        <f>'School 6'!$T$15</f>
        <v>7</v>
      </c>
      <c r="F10" s="62">
        <f>'School 6'!$T$29</f>
        <v>7</v>
      </c>
      <c r="G10" s="66">
        <f>'School 6'!$V$15</f>
        <v>3199.9999999999991</v>
      </c>
      <c r="H10" s="62">
        <f>'School 6'!$V$29</f>
        <v>3334.2105263157896</v>
      </c>
      <c r="I10" s="66">
        <f>'School 6'!$X$15</f>
        <v>7</v>
      </c>
      <c r="J10" s="62">
        <f>'School 6'!$X$29</f>
        <v>7</v>
      </c>
      <c r="K10" s="66">
        <f>'School 6'!$Z$15</f>
        <v>2800</v>
      </c>
      <c r="L10" s="62">
        <f>'School 6'!$Z$29</f>
        <v>2800</v>
      </c>
      <c r="M10" s="66">
        <f>'School 6'!$AB$15</f>
        <v>7</v>
      </c>
      <c r="N10" s="62">
        <f>'School 6'!$AB$29</f>
        <v>7</v>
      </c>
      <c r="O10" s="66">
        <f>'School 6'!$AD$15</f>
        <v>615.38461538461547</v>
      </c>
      <c r="P10" s="62">
        <f>'School 6'!$AD$29</f>
        <v>600</v>
      </c>
      <c r="Q10" s="30"/>
      <c r="R10" s="137">
        <f t="shared" si="1"/>
        <v>13405.595141700403</v>
      </c>
      <c r="S10" s="59">
        <f t="shared" si="0"/>
        <v>1</v>
      </c>
    </row>
    <row r="11" spans="2:19" ht="15" thickBot="1" x14ac:dyDescent="0.35">
      <c r="B11" s="134" t="str">
        <f>'School 7'!$Q$3</f>
        <v>School 7</v>
      </c>
      <c r="C11" s="135">
        <f>'School 7'!$R$15</f>
        <v>7</v>
      </c>
      <c r="D11" s="136">
        <f>'School 7'!$R$29</f>
        <v>7</v>
      </c>
      <c r="E11" s="135">
        <f>'School 7'!$T$15</f>
        <v>7</v>
      </c>
      <c r="F11" s="136">
        <f>'School 7'!$T$29</f>
        <v>7</v>
      </c>
      <c r="G11" s="135">
        <f>'School 7'!$V$15</f>
        <v>3199.9999999999991</v>
      </c>
      <c r="H11" s="136">
        <f>'School 7'!$V$29</f>
        <v>3334.2105263157896</v>
      </c>
      <c r="I11" s="135">
        <f>'School 7'!$X$15</f>
        <v>7</v>
      </c>
      <c r="J11" s="136">
        <f>'School 7'!$X$29</f>
        <v>7</v>
      </c>
      <c r="K11" s="135">
        <f>'School 7'!$Z$15</f>
        <v>2800</v>
      </c>
      <c r="L11" s="136">
        <f>'School 7'!$Z$29</f>
        <v>2800</v>
      </c>
      <c r="M11" s="135">
        <f>'School 7'!$AB$15</f>
        <v>7</v>
      </c>
      <c r="N11" s="136">
        <f>'School 7'!$AB$29</f>
        <v>7</v>
      </c>
      <c r="O11" s="135">
        <f>'School 7'!$AD$15</f>
        <v>615.38461538461547</v>
      </c>
      <c r="P11" s="136">
        <f>'School 7'!$AD$29</f>
        <v>600</v>
      </c>
      <c r="Q11" s="25"/>
      <c r="R11" s="70">
        <f t="shared" si="1"/>
        <v>13405.595141700403</v>
      </c>
      <c r="S11" s="65">
        <f t="shared" si="0"/>
        <v>1</v>
      </c>
    </row>
    <row r="12" spans="2:19" ht="15" thickBot="1" x14ac:dyDescent="0.35">
      <c r="B12" s="61" t="str">
        <f>'School 8'!$Q$3</f>
        <v>School 8</v>
      </c>
      <c r="C12" s="66">
        <f>'School 8'!$R$15</f>
        <v>7</v>
      </c>
      <c r="D12" s="62">
        <f>'School 8'!$R$29</f>
        <v>7</v>
      </c>
      <c r="E12" s="66">
        <f>'School 8'!$T$15</f>
        <v>7</v>
      </c>
      <c r="F12" s="62">
        <f>'School 8'!$T$29</f>
        <v>7</v>
      </c>
      <c r="G12" s="66">
        <f>'School 8'!$V$15</f>
        <v>3199.9999999999991</v>
      </c>
      <c r="H12" s="62">
        <f>'School 8'!$V$29</f>
        <v>3334.2105263157896</v>
      </c>
      <c r="I12" s="66">
        <f>'School 8'!$X$15</f>
        <v>7</v>
      </c>
      <c r="J12" s="62">
        <f>'School 8'!$X$29</f>
        <v>7</v>
      </c>
      <c r="K12" s="66">
        <f>'School 8'!$Z$15</f>
        <v>2800</v>
      </c>
      <c r="L12" s="62">
        <f>'School 8'!$Z$29</f>
        <v>2800</v>
      </c>
      <c r="M12" s="66">
        <f>'School 8'!$AB$15</f>
        <v>7</v>
      </c>
      <c r="N12" s="62">
        <f>'School 8'!$AB$29</f>
        <v>7</v>
      </c>
      <c r="O12" s="66">
        <f>'School 8'!$AD$15</f>
        <v>615.38461538461547</v>
      </c>
      <c r="P12" s="62">
        <f>'School 8'!$AD$29</f>
        <v>600</v>
      </c>
      <c r="Q12" s="30"/>
      <c r="R12" s="138">
        <f>SUM(C12:P12)</f>
        <v>13405.595141700403</v>
      </c>
      <c r="S12" s="139">
        <f t="shared" si="0"/>
        <v>1</v>
      </c>
    </row>
    <row r="13" spans="2:19" ht="15" thickBot="1" x14ac:dyDescent="0.35">
      <c r="B13" s="145" t="str">
        <f>'School 9'!$Q$3</f>
        <v>School 9</v>
      </c>
      <c r="C13" s="64">
        <f>'School 9'!$R$15</f>
        <v>7</v>
      </c>
      <c r="D13" s="65">
        <f>'School 9'!$R$29</f>
        <v>7</v>
      </c>
      <c r="E13" s="64">
        <f>'School 9'!$T$15</f>
        <v>7</v>
      </c>
      <c r="F13" s="65">
        <f>'School 9'!$T$29</f>
        <v>7</v>
      </c>
      <c r="G13" s="64">
        <f>'School 9'!$V$15</f>
        <v>3199.9999999999991</v>
      </c>
      <c r="H13" s="65">
        <f>'School 9'!$V$29</f>
        <v>3334.2105263157896</v>
      </c>
      <c r="I13" s="64">
        <f>'School 9'!$X$15</f>
        <v>7</v>
      </c>
      <c r="J13" s="65">
        <f>'School 9'!$X$29</f>
        <v>7</v>
      </c>
      <c r="K13" s="64">
        <f>'School 9'!$Z$15</f>
        <v>2800</v>
      </c>
      <c r="L13" s="65">
        <f>'School 9'!$Z$29</f>
        <v>2800</v>
      </c>
      <c r="M13" s="64">
        <f>'School 9'!$AB$15</f>
        <v>7</v>
      </c>
      <c r="N13" s="65">
        <f>'School 9'!$AB$29</f>
        <v>7</v>
      </c>
      <c r="O13" s="64">
        <f>'School 9'!$AD$15</f>
        <v>615.38461538461547</v>
      </c>
      <c r="P13" s="65">
        <f>'School 9'!$AD$29</f>
        <v>600</v>
      </c>
      <c r="Q13" s="146"/>
      <c r="R13" s="147">
        <f>SUM(C13:P13)</f>
        <v>13405.595141700403</v>
      </c>
      <c r="S13" s="139">
        <f t="shared" si="0"/>
        <v>1</v>
      </c>
    </row>
    <row r="14" spans="2:19" ht="15" thickBot="1" x14ac:dyDescent="0.35">
      <c r="B14" s="61" t="str">
        <f>'School 10'!$Q$3</f>
        <v>School 10</v>
      </c>
      <c r="C14" s="66">
        <f>'School 10'!$R$15</f>
        <v>7</v>
      </c>
      <c r="D14" s="62">
        <f>'School 10'!$R$29</f>
        <v>7</v>
      </c>
      <c r="E14" s="66">
        <f>'School 10'!$T$15</f>
        <v>7</v>
      </c>
      <c r="F14" s="62">
        <f>'School 10'!$T$29</f>
        <v>7</v>
      </c>
      <c r="G14" s="66">
        <f>'School 10'!$V$15</f>
        <v>3199.9999999999991</v>
      </c>
      <c r="H14" s="62">
        <f>'School 10'!$V$29</f>
        <v>3334.2105263157896</v>
      </c>
      <c r="I14" s="66">
        <f>'School 10'!$X$15</f>
        <v>7</v>
      </c>
      <c r="J14" s="62">
        <f>'School 10'!$X$29</f>
        <v>7</v>
      </c>
      <c r="K14" s="66">
        <f>'School 10'!$Z$15</f>
        <v>2800</v>
      </c>
      <c r="L14" s="62">
        <f>'School 10'!$Z$29</f>
        <v>2800</v>
      </c>
      <c r="M14" s="66">
        <f>'School 10'!$AB$15</f>
        <v>7</v>
      </c>
      <c r="N14" s="62">
        <f>'School 10'!$AB$29</f>
        <v>7</v>
      </c>
      <c r="O14" s="66">
        <f>'School 10'!$AD$15</f>
        <v>615.38461538461547</v>
      </c>
      <c r="P14" s="62">
        <f>'School 10'!$AD$29</f>
        <v>600</v>
      </c>
      <c r="Q14" s="30"/>
      <c r="R14" s="138">
        <f>SUM(C14:P14)</f>
        <v>13405.595141700403</v>
      </c>
      <c r="S14" s="139">
        <f t="shared" si="0"/>
        <v>1</v>
      </c>
    </row>
    <row r="15" spans="2:19" ht="49.8" customHeight="1" x14ac:dyDescent="0.3">
      <c r="B15" s="176" t="s">
        <v>34</v>
      </c>
      <c r="C15" s="176"/>
      <c r="D15" s="176"/>
      <c r="E15" s="176"/>
      <c r="F15" s="176"/>
      <c r="G15" s="176"/>
      <c r="H15" s="176"/>
      <c r="I15" s="176"/>
      <c r="J15" s="176"/>
      <c r="K15" s="176"/>
      <c r="L15" s="176"/>
      <c r="M15" s="176"/>
      <c r="N15" s="176"/>
      <c r="O15" s="176"/>
      <c r="P15" s="176"/>
      <c r="Q15" s="176"/>
      <c r="R15" s="176"/>
      <c r="S15" s="176"/>
    </row>
  </sheetData>
  <sheetProtection selectLockedCells="1" selectUnlockedCells="1"/>
  <mergeCells count="11">
    <mergeCell ref="B15:S15"/>
    <mergeCell ref="E3:F3"/>
    <mergeCell ref="C3:D3"/>
    <mergeCell ref="R3:S3"/>
    <mergeCell ref="B1:S1"/>
    <mergeCell ref="B2:S2"/>
    <mergeCell ref="O3:P3"/>
    <mergeCell ref="M3:N3"/>
    <mergeCell ref="K3:L3"/>
    <mergeCell ref="I3:J3"/>
    <mergeCell ref="G3:H3"/>
  </mergeCells>
  <conditionalFormatting sqref="S5:S12">
    <cfRule type="cellIs" dxfId="8" priority="7" operator="equal">
      <formula>3</formula>
    </cfRule>
    <cfRule type="cellIs" dxfId="7" priority="8" operator="equal">
      <formula>2</formula>
    </cfRule>
    <cfRule type="cellIs" dxfId="6" priority="9" operator="equal">
      <formula>1</formula>
    </cfRule>
  </conditionalFormatting>
  <conditionalFormatting sqref="S13">
    <cfRule type="cellIs" dxfId="5" priority="4" operator="equal">
      <formula>3</formula>
    </cfRule>
    <cfRule type="cellIs" dxfId="4" priority="5" operator="equal">
      <formula>2</formula>
    </cfRule>
    <cfRule type="cellIs" dxfId="3" priority="6" operator="equal">
      <formula>1</formula>
    </cfRule>
  </conditionalFormatting>
  <conditionalFormatting sqref="S14">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35"/>
  <sheetViews>
    <sheetView showGridLines="0" topLeftCell="A5" workbookViewId="0">
      <selection activeCell="AA22" sqref="AA22:AA28"/>
    </sheetView>
  </sheetViews>
  <sheetFormatPr defaultColWidth="9.33203125" defaultRowHeight="14.4" x14ac:dyDescent="0.3"/>
  <cols>
    <col min="1" max="1" width="6.109375" style="6" customWidth="1"/>
    <col min="2" max="2" width="10.5546875" style="6" hidden="1" customWidth="1"/>
    <col min="3" max="3" width="9.33203125" style="6" hidden="1" customWidth="1"/>
    <col min="4" max="4" width="13" style="6" hidden="1" customWidth="1"/>
    <col min="5" max="5" width="4.6640625" style="6" hidden="1" customWidth="1"/>
    <col min="6" max="15" width="9.33203125" style="6" hidden="1" customWidth="1"/>
    <col min="16" max="16" width="23.109375" style="6" customWidth="1"/>
    <col min="17" max="30" width="9.6640625" style="6" customWidth="1"/>
    <col min="31" max="31" width="13.44140625" style="6" customWidth="1"/>
    <col min="32" max="16384" width="9.33203125" style="6"/>
  </cols>
  <sheetData>
    <row r="1" spans="2:31" s="32" customFormat="1" ht="18" x14ac:dyDescent="0.3">
      <c r="P1" s="148" t="s">
        <v>46</v>
      </c>
      <c r="Q1" s="149"/>
      <c r="R1" s="149"/>
      <c r="S1" s="149"/>
      <c r="T1" s="149"/>
      <c r="U1" s="149"/>
      <c r="V1" s="149"/>
      <c r="W1" s="149"/>
      <c r="X1" s="149"/>
      <c r="Y1" s="149"/>
      <c r="Z1" s="149"/>
      <c r="AA1" s="149"/>
      <c r="AB1" s="149"/>
      <c r="AC1" s="149"/>
      <c r="AD1" s="149"/>
      <c r="AE1" s="150"/>
    </row>
    <row r="2" spans="2:31" s="7" customFormat="1" ht="18" x14ac:dyDescent="0.3">
      <c r="P2" s="33"/>
      <c r="Q2" s="8"/>
      <c r="R2" s="8"/>
      <c r="S2" s="8"/>
      <c r="T2" s="8"/>
      <c r="U2" s="8"/>
      <c r="V2" s="8"/>
      <c r="W2" s="8"/>
      <c r="X2" s="8"/>
      <c r="Y2" s="8"/>
      <c r="Z2" s="8"/>
      <c r="AA2" s="8"/>
      <c r="AB2" s="8"/>
      <c r="AC2" s="8"/>
      <c r="AD2" s="8"/>
      <c r="AE2" s="34"/>
    </row>
    <row r="3" spans="2:31" s="9" customFormat="1" ht="18" x14ac:dyDescent="0.3">
      <c r="P3" s="35" t="s">
        <v>33</v>
      </c>
      <c r="Q3" s="158" t="s">
        <v>38</v>
      </c>
      <c r="R3" s="159"/>
      <c r="S3" s="10"/>
      <c r="T3" s="10"/>
      <c r="U3" s="10"/>
      <c r="V3" s="10"/>
      <c r="W3" s="10"/>
      <c r="X3" s="10"/>
      <c r="Y3" s="10"/>
      <c r="Z3" s="10"/>
      <c r="AA3" s="10"/>
      <c r="AB3" s="10"/>
      <c r="AC3" s="10"/>
      <c r="AD3" s="10"/>
      <c r="AE3" s="36"/>
    </row>
    <row r="4" spans="2:31" ht="15" thickBot="1" x14ac:dyDescent="0.35">
      <c r="P4" s="37"/>
      <c r="Q4" s="11"/>
      <c r="R4" s="11"/>
      <c r="S4" s="11"/>
      <c r="T4" s="11"/>
      <c r="U4" s="11"/>
      <c r="V4" s="11"/>
      <c r="W4" s="11"/>
      <c r="X4" s="11"/>
      <c r="Y4" s="11"/>
      <c r="Z4" s="11"/>
      <c r="AA4" s="11"/>
      <c r="AB4" s="11"/>
      <c r="AC4" s="11"/>
      <c r="AD4" s="11"/>
      <c r="AE4" s="38"/>
    </row>
    <row r="5" spans="2:31" ht="15" thickBot="1" x14ac:dyDescent="0.35">
      <c r="P5" s="37"/>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12" t="s">
        <v>9</v>
      </c>
      <c r="C7" s="12"/>
      <c r="D7" s="12"/>
      <c r="E7" s="12"/>
      <c r="F7" s="12"/>
      <c r="G7" s="12"/>
      <c r="H7" s="12"/>
      <c r="I7" s="12"/>
      <c r="J7" s="12"/>
      <c r="K7" s="12"/>
      <c r="P7" s="48" t="s">
        <v>10</v>
      </c>
      <c r="Q7" s="125">
        <v>6.9</v>
      </c>
      <c r="R7" s="28">
        <f>200-((($H$9-Q7)*100)*$D$9)</f>
        <v>200</v>
      </c>
      <c r="S7" s="125">
        <v>2.2000000000000002</v>
      </c>
      <c r="T7" s="28">
        <f>200-((($H$10-S7)*100)*$D$10)</f>
        <v>200</v>
      </c>
      <c r="U7" s="125">
        <v>6</v>
      </c>
      <c r="V7" s="28">
        <f>200+((($H$11-U7)*100)*$D$11)</f>
        <v>200</v>
      </c>
      <c r="W7" s="125">
        <v>10</v>
      </c>
      <c r="X7" s="28">
        <f>200-((($H$12-W7)*100)*$D$12)</f>
        <v>200</v>
      </c>
      <c r="Y7" s="125">
        <v>8</v>
      </c>
      <c r="Z7" s="28">
        <f>200+((($H$13-Y7)*100)*$D$13)</f>
        <v>200</v>
      </c>
      <c r="AA7" s="126">
        <v>80</v>
      </c>
      <c r="AB7" s="28">
        <f>200-(($H$14-AA7)*$D$14)</f>
        <v>200</v>
      </c>
      <c r="AC7" s="5">
        <v>2.0833333333333333E-3</v>
      </c>
      <c r="AD7" s="2">
        <f>IF(AC7*86400&lt;$L$15*86400,(200+(((($H$15*86400)-(AC7*86400)))*$D$15)),1)</f>
        <v>200</v>
      </c>
      <c r="AE7" s="49">
        <f>R7+T7+V7+X7+Z7+AB7</f>
        <v>1200</v>
      </c>
    </row>
    <row r="8" spans="2:31" ht="15.6" x14ac:dyDescent="0.3">
      <c r="B8" s="12" t="s">
        <v>11</v>
      </c>
      <c r="C8" s="12" t="s">
        <v>12</v>
      </c>
      <c r="D8" s="12" t="s">
        <v>13</v>
      </c>
      <c r="E8" s="12"/>
      <c r="F8" s="12" t="s">
        <v>14</v>
      </c>
      <c r="G8" s="12" t="s">
        <v>15</v>
      </c>
      <c r="H8" s="12" t="s">
        <v>16</v>
      </c>
      <c r="I8" s="12" t="s">
        <v>15</v>
      </c>
      <c r="J8" s="12" t="s">
        <v>17</v>
      </c>
      <c r="K8" s="12" t="s">
        <v>15</v>
      </c>
      <c r="L8" s="14" t="s">
        <v>18</v>
      </c>
      <c r="M8" s="14" t="s">
        <v>15</v>
      </c>
      <c r="N8" s="15"/>
      <c r="P8" s="42" t="s">
        <v>19</v>
      </c>
      <c r="Q8" s="128"/>
      <c r="R8" s="16">
        <f>IF(Q8&gt;$L$9,(200-((($H$9-Q8)*100)*$D$9)),1)</f>
        <v>1</v>
      </c>
      <c r="S8" s="128"/>
      <c r="T8" s="16">
        <f>IF(S8&gt;$L$10,(200-((($H$10-S8)*100)*$D$10)),1)</f>
        <v>1</v>
      </c>
      <c r="U8" s="128"/>
      <c r="V8" s="16">
        <f>IF(U8&lt;$L$11,(200+((($H$11-U8)*100)*$D$11)),1)</f>
        <v>457.14285714285711</v>
      </c>
      <c r="W8" s="128"/>
      <c r="X8" s="16">
        <f>IF(W8&gt;$L$12,(200-((($H$12-W8)*100)*$D$12)),1)</f>
        <v>1</v>
      </c>
      <c r="Y8" s="128"/>
      <c r="Z8" s="16">
        <f>IF(Y8&lt;$L$13,(200+((($H$13-Y8)*100)*$D$13)),1)</f>
        <v>400</v>
      </c>
      <c r="AA8" s="129"/>
      <c r="AB8" s="16">
        <f>IF(AA8&gt;$L$14,(200-(($H$14-AA8)*$D$14)),1)</f>
        <v>1</v>
      </c>
      <c r="AC8" s="168"/>
      <c r="AD8" s="155">
        <f>IF(AC8*86400&lt;$L$15*86400,(200+(((($H$15*86400)-(AC8*86400)))*$D$15)),1)</f>
        <v>615.38461538461547</v>
      </c>
      <c r="AE8" s="76">
        <f>R8+T8+V8+X8+Z8+AB8</f>
        <v>861.14285714285711</v>
      </c>
    </row>
    <row r="9" spans="2:31" ht="15.6" x14ac:dyDescent="0.3">
      <c r="B9" s="12" t="s">
        <v>20</v>
      </c>
      <c r="C9" s="12">
        <v>330</v>
      </c>
      <c r="D9" s="12">
        <f>150/C9</f>
        <v>0.45454545454545453</v>
      </c>
      <c r="E9" s="12"/>
      <c r="F9" s="12">
        <v>7.87</v>
      </c>
      <c r="G9" s="17">
        <f>200-(((H9-F9)*100)*D9)</f>
        <v>244.09090909090907</v>
      </c>
      <c r="H9" s="18">
        <v>6.9</v>
      </c>
      <c r="I9" s="17">
        <f>200-(((H9-H9)*100)*D9)</f>
        <v>200</v>
      </c>
      <c r="J9" s="18">
        <v>3.6</v>
      </c>
      <c r="K9" s="17">
        <f>200-(((H9-J9)*100)*D9)</f>
        <v>50</v>
      </c>
      <c r="L9" s="18">
        <v>2.52</v>
      </c>
      <c r="M9" s="17">
        <f>200-(((H9-L9)*100)*D9)</f>
        <v>0.90909090909087809</v>
      </c>
      <c r="N9" s="19"/>
      <c r="P9" s="43" t="s">
        <v>21</v>
      </c>
      <c r="Q9" s="128"/>
      <c r="R9" s="20">
        <f t="shared" ref="R9:R14" si="0">IF(Q9&gt;$L$9,(200-((($H$9-Q9)*100)*$D$9)),1)</f>
        <v>1</v>
      </c>
      <c r="S9" s="128"/>
      <c r="T9" s="20">
        <f t="shared" ref="T9:T14" si="1">IF(S9&gt;$L$10,(200-((($H$10-S9)*100)*$D$10)),1)</f>
        <v>1</v>
      </c>
      <c r="U9" s="128"/>
      <c r="V9" s="20">
        <f t="shared" ref="V9:V14" si="2">IF(U9&lt;$L$11,(200+((($H$11-U9)*100)*$D$11)),1)</f>
        <v>457.14285714285711</v>
      </c>
      <c r="W9" s="128"/>
      <c r="X9" s="20">
        <f t="shared" ref="X9:X14" si="3">IF(W9&gt;$L$12,(200-((($H$12-W9)*100)*$D$12)),1)</f>
        <v>1</v>
      </c>
      <c r="Y9" s="128"/>
      <c r="Z9" s="20">
        <f t="shared" ref="Z9:Z14" si="4">IF(Y9&lt;$L$13,(200+((($H$13-Y9)*100)*$D$13)),1)</f>
        <v>400</v>
      </c>
      <c r="AA9" s="129"/>
      <c r="AB9" s="20">
        <f t="shared" ref="AB9:AB14" si="5">IF(AA9&gt;$L$14,(200-(($H$14-AA9)*$D$14)),1)</f>
        <v>1</v>
      </c>
      <c r="AC9" s="168"/>
      <c r="AD9" s="156"/>
      <c r="AE9" s="76">
        <f t="shared" ref="AE9:AE14" si="6">R9+T9+V9+X9+Z9+AB9</f>
        <v>861.14285714285711</v>
      </c>
    </row>
    <row r="10" spans="2:31" ht="15.6" x14ac:dyDescent="0.3">
      <c r="B10" s="12" t="s">
        <v>22</v>
      </c>
      <c r="C10" s="12">
        <v>107</v>
      </c>
      <c r="D10" s="12">
        <f t="shared" ref="D10:D14" si="7">150/C10</f>
        <v>1.4018691588785046</v>
      </c>
      <c r="E10" s="12"/>
      <c r="F10" s="12">
        <v>2.8</v>
      </c>
      <c r="G10" s="17">
        <f t="shared" ref="G10:G12" si="8">200-(((H10-F10)*100)*D10)</f>
        <v>284.11214953271019</v>
      </c>
      <c r="H10" s="18">
        <v>2.2000000000000002</v>
      </c>
      <c r="I10" s="17">
        <f t="shared" ref="I10:I14" si="9">200-(((H10-H10)*100)*D10)</f>
        <v>200</v>
      </c>
      <c r="J10" s="18">
        <v>1.1299999999999999</v>
      </c>
      <c r="K10" s="17">
        <f t="shared" ref="K10:K12" si="10">200-(((H10-J10)*100)*D10)</f>
        <v>49.999999999999972</v>
      </c>
      <c r="L10" s="18">
        <v>0.78</v>
      </c>
      <c r="M10" s="17">
        <f>200-(((H10-L10)*100)*D10)</f>
        <v>0.93457943925230325</v>
      </c>
      <c r="N10" s="19"/>
      <c r="P10" s="43" t="s">
        <v>23</v>
      </c>
      <c r="Q10" s="128"/>
      <c r="R10" s="20">
        <f t="shared" si="0"/>
        <v>1</v>
      </c>
      <c r="S10" s="128"/>
      <c r="T10" s="20">
        <f t="shared" si="1"/>
        <v>1</v>
      </c>
      <c r="U10" s="128"/>
      <c r="V10" s="20">
        <f t="shared" si="2"/>
        <v>457.14285714285711</v>
      </c>
      <c r="W10" s="128"/>
      <c r="X10" s="20">
        <f t="shared" si="3"/>
        <v>1</v>
      </c>
      <c r="Y10" s="128"/>
      <c r="Z10" s="20">
        <f t="shared" si="4"/>
        <v>400</v>
      </c>
      <c r="AA10" s="129"/>
      <c r="AB10" s="20">
        <f t="shared" si="5"/>
        <v>1</v>
      </c>
      <c r="AC10" s="168"/>
      <c r="AD10" s="156"/>
      <c r="AE10" s="76">
        <f t="shared" si="6"/>
        <v>861.14285714285711</v>
      </c>
    </row>
    <row r="11" spans="2:31" ht="15.6" x14ac:dyDescent="0.3">
      <c r="B11" s="12" t="s">
        <v>24</v>
      </c>
      <c r="C11" s="12">
        <v>350</v>
      </c>
      <c r="D11" s="12">
        <f t="shared" si="7"/>
        <v>0.42857142857142855</v>
      </c>
      <c r="E11" s="12"/>
      <c r="F11" s="12">
        <v>4</v>
      </c>
      <c r="G11" s="17">
        <f>200-(((F11-H11)*100)*D11)</f>
        <v>285.71428571428572</v>
      </c>
      <c r="H11" s="12">
        <v>6</v>
      </c>
      <c r="I11" s="17">
        <f t="shared" si="9"/>
        <v>200</v>
      </c>
      <c r="J11" s="12">
        <v>9.5</v>
      </c>
      <c r="K11" s="17">
        <f>200-(((J11-H11)*100)*D11)</f>
        <v>50</v>
      </c>
      <c r="L11" s="12">
        <v>10.65</v>
      </c>
      <c r="M11" s="17">
        <f>200+(((H11-L11)*100)*D11)</f>
        <v>0.71428571428569398</v>
      </c>
      <c r="N11" s="19"/>
      <c r="P11" s="43" t="s">
        <v>25</v>
      </c>
      <c r="Q11" s="128"/>
      <c r="R11" s="20">
        <f t="shared" si="0"/>
        <v>1</v>
      </c>
      <c r="S11" s="128"/>
      <c r="T11" s="20">
        <f t="shared" si="1"/>
        <v>1</v>
      </c>
      <c r="U11" s="128"/>
      <c r="V11" s="20">
        <f t="shared" si="2"/>
        <v>457.14285714285711</v>
      </c>
      <c r="W11" s="128"/>
      <c r="X11" s="20">
        <f t="shared" si="3"/>
        <v>1</v>
      </c>
      <c r="Y11" s="128"/>
      <c r="Z11" s="20">
        <f t="shared" si="4"/>
        <v>400</v>
      </c>
      <c r="AA11" s="129"/>
      <c r="AB11" s="20">
        <f t="shared" si="5"/>
        <v>1</v>
      </c>
      <c r="AC11" s="168"/>
      <c r="AD11" s="156"/>
      <c r="AE11" s="76">
        <f t="shared" si="6"/>
        <v>861.14285714285711</v>
      </c>
    </row>
    <row r="12" spans="2:31" ht="15.6" x14ac:dyDescent="0.3">
      <c r="B12" s="12" t="s">
        <v>26</v>
      </c>
      <c r="C12" s="12">
        <v>600</v>
      </c>
      <c r="D12" s="12">
        <f t="shared" si="7"/>
        <v>0.25</v>
      </c>
      <c r="E12" s="12"/>
      <c r="F12" s="12">
        <v>15</v>
      </c>
      <c r="G12" s="17">
        <f t="shared" si="8"/>
        <v>325</v>
      </c>
      <c r="H12" s="18">
        <v>10</v>
      </c>
      <c r="I12" s="17">
        <f t="shared" si="9"/>
        <v>200</v>
      </c>
      <c r="J12" s="18">
        <v>4</v>
      </c>
      <c r="K12" s="17">
        <f t="shared" si="10"/>
        <v>50</v>
      </c>
      <c r="L12" s="18">
        <v>2.0499999999999998</v>
      </c>
      <c r="M12" s="17">
        <f>200-(((H12-L12)*100)*D12)</f>
        <v>1.25</v>
      </c>
      <c r="N12" s="19"/>
      <c r="P12" s="43" t="s">
        <v>27</v>
      </c>
      <c r="Q12" s="128"/>
      <c r="R12" s="20">
        <f t="shared" si="0"/>
        <v>1</v>
      </c>
      <c r="S12" s="128"/>
      <c r="T12" s="20">
        <f t="shared" si="1"/>
        <v>1</v>
      </c>
      <c r="U12" s="128"/>
      <c r="V12" s="20">
        <f t="shared" si="2"/>
        <v>457.14285714285711</v>
      </c>
      <c r="W12" s="128"/>
      <c r="X12" s="20">
        <f t="shared" si="3"/>
        <v>1</v>
      </c>
      <c r="Y12" s="128"/>
      <c r="Z12" s="20">
        <f t="shared" si="4"/>
        <v>400</v>
      </c>
      <c r="AA12" s="129"/>
      <c r="AB12" s="20">
        <f t="shared" si="5"/>
        <v>1</v>
      </c>
      <c r="AC12" s="168"/>
      <c r="AD12" s="156"/>
      <c r="AE12" s="76">
        <f t="shared" si="6"/>
        <v>861.14285714285711</v>
      </c>
    </row>
    <row r="13" spans="2:31" ht="15.6" x14ac:dyDescent="0.3">
      <c r="B13" s="12" t="s">
        <v>4</v>
      </c>
      <c r="C13" s="12">
        <v>600</v>
      </c>
      <c r="D13" s="12">
        <f t="shared" si="7"/>
        <v>0.25</v>
      </c>
      <c r="E13" s="12"/>
      <c r="F13" s="12">
        <v>7</v>
      </c>
      <c r="G13" s="17">
        <f>200-(((F13-H13)*100)*D13)</f>
        <v>225</v>
      </c>
      <c r="H13" s="12">
        <v>8</v>
      </c>
      <c r="I13" s="17">
        <f t="shared" si="9"/>
        <v>200</v>
      </c>
      <c r="J13" s="12">
        <v>14</v>
      </c>
      <c r="K13" s="17">
        <f>200-(((J13-H13)*100)*D13)</f>
        <v>50</v>
      </c>
      <c r="L13" s="12">
        <v>15.95</v>
      </c>
      <c r="M13" s="17">
        <f>200+(((H13-L13)*100)*D13)</f>
        <v>1.2500000000000284</v>
      </c>
      <c r="N13" s="19"/>
      <c r="P13" s="43" t="s">
        <v>28</v>
      </c>
      <c r="Q13" s="128"/>
      <c r="R13" s="20">
        <f t="shared" si="0"/>
        <v>1</v>
      </c>
      <c r="S13" s="128"/>
      <c r="T13" s="20">
        <f t="shared" si="1"/>
        <v>1</v>
      </c>
      <c r="U13" s="128"/>
      <c r="V13" s="20">
        <f t="shared" si="2"/>
        <v>457.14285714285711</v>
      </c>
      <c r="W13" s="128"/>
      <c r="X13" s="20">
        <f t="shared" si="3"/>
        <v>1</v>
      </c>
      <c r="Y13" s="128"/>
      <c r="Z13" s="20">
        <f t="shared" si="4"/>
        <v>400</v>
      </c>
      <c r="AA13" s="129"/>
      <c r="AB13" s="20">
        <f t="shared" si="5"/>
        <v>1</v>
      </c>
      <c r="AC13" s="168"/>
      <c r="AD13" s="156"/>
      <c r="AE13" s="76">
        <f t="shared" si="6"/>
        <v>861.14285714285711</v>
      </c>
    </row>
    <row r="14" spans="2:31" ht="15.6" x14ac:dyDescent="0.3">
      <c r="B14" s="12" t="s">
        <v>5</v>
      </c>
      <c r="C14" s="12">
        <v>42</v>
      </c>
      <c r="D14" s="12">
        <f t="shared" si="7"/>
        <v>3.5714285714285716</v>
      </c>
      <c r="E14" s="12"/>
      <c r="F14" s="12">
        <v>90</v>
      </c>
      <c r="G14" s="17">
        <f>200-((H14-F14))*D14</f>
        <v>235.71428571428572</v>
      </c>
      <c r="H14" s="17">
        <v>80</v>
      </c>
      <c r="I14" s="17">
        <f t="shared" si="9"/>
        <v>200</v>
      </c>
      <c r="J14" s="17">
        <v>38</v>
      </c>
      <c r="K14" s="17">
        <f>200-((H14-J14)*D14)</f>
        <v>50</v>
      </c>
      <c r="L14" s="17">
        <v>24.25</v>
      </c>
      <c r="M14" s="17">
        <f>200-((H14-L14)*D14)</f>
        <v>0.8928571428571388</v>
      </c>
      <c r="N14" s="1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12" t="s">
        <v>6</v>
      </c>
      <c r="C15" s="22">
        <v>7.5231481481481471E-4</v>
      </c>
      <c r="D15" s="23">
        <f>150/(C15*86400)</f>
        <v>2.3076923076923084</v>
      </c>
      <c r="E15" s="12"/>
      <c r="F15" s="22">
        <v>1.9097222222222222E-3</v>
      </c>
      <c r="G15" s="17">
        <f>200+(((H15*86400)-(F15*86400))*D15)</f>
        <v>234.61538461538464</v>
      </c>
      <c r="H15" s="22">
        <v>2.0833333333333333E-3</v>
      </c>
      <c r="I15" s="17">
        <f>200+((H15*86400)-(H15*86400))*D15</f>
        <v>200</v>
      </c>
      <c r="J15" s="22">
        <v>2.8356481481481479E-3</v>
      </c>
      <c r="K15" s="17">
        <f>200+(((H15*86400)-(J15*86400)))*D15</f>
        <v>50.000000000000028</v>
      </c>
      <c r="L15" s="22">
        <v>3.0810185185185181E-3</v>
      </c>
      <c r="M15" s="17">
        <f>200+(((H15*86400)-(L15*86400)))*D15</f>
        <v>1.0769230769230376</v>
      </c>
      <c r="N15" s="19"/>
      <c r="P15" s="37"/>
      <c r="Q15" s="11"/>
      <c r="R15" s="19">
        <f>SUM(R8:R14)</f>
        <v>7</v>
      </c>
      <c r="S15" s="19"/>
      <c r="T15" s="19">
        <f>SUM(T8:T14)</f>
        <v>7</v>
      </c>
      <c r="U15" s="19"/>
      <c r="V15" s="19">
        <f>SUM(V8:V14)</f>
        <v>3199.9999999999991</v>
      </c>
      <c r="W15" s="19"/>
      <c r="X15" s="19">
        <f>SUM(X8:X14)</f>
        <v>7</v>
      </c>
      <c r="Y15" s="19"/>
      <c r="Z15" s="19">
        <f>SUM(Z8:Z14)</f>
        <v>2800</v>
      </c>
      <c r="AA15" s="19"/>
      <c r="AB15" s="19">
        <f>SUM(AB8:AB14)</f>
        <v>7</v>
      </c>
      <c r="AC15" s="19"/>
      <c r="AD15" s="19">
        <f>SUM(AD8:AD14)</f>
        <v>615.38461538461547</v>
      </c>
      <c r="AE15" s="38"/>
    </row>
    <row r="16" spans="2:31" ht="15" customHeight="1" x14ac:dyDescent="0.3">
      <c r="B16" s="11"/>
      <c r="C16" s="102"/>
      <c r="D16" s="103"/>
      <c r="E16" s="11"/>
      <c r="F16" s="102"/>
      <c r="G16" s="19"/>
      <c r="H16" s="102"/>
      <c r="I16" s="19"/>
      <c r="J16" s="102"/>
      <c r="K16" s="19"/>
      <c r="L16" s="102"/>
      <c r="M16" s="19"/>
      <c r="N16" s="19"/>
      <c r="P16" s="37"/>
      <c r="Q16" s="11"/>
      <c r="R16" s="19"/>
      <c r="S16" s="19"/>
      <c r="T16" s="19"/>
      <c r="U16" s="19"/>
      <c r="V16" s="19"/>
      <c r="W16" s="19"/>
      <c r="X16" s="19"/>
      <c r="Y16" s="19"/>
      <c r="Z16" s="19"/>
      <c r="AA16" s="19"/>
      <c r="AB16" s="19"/>
      <c r="AC16" s="19"/>
      <c r="AD16" s="19"/>
      <c r="AE16" s="38"/>
    </row>
    <row r="17" spans="2:31" ht="15.75" customHeight="1" x14ac:dyDescent="0.3">
      <c r="B17" s="11"/>
      <c r="C17" s="102"/>
      <c r="D17" s="103"/>
      <c r="E17" s="11"/>
      <c r="F17" s="102"/>
      <c r="G17" s="19"/>
      <c r="H17" s="102"/>
      <c r="I17" s="19"/>
      <c r="J17" s="102"/>
      <c r="K17" s="19"/>
      <c r="L17" s="102"/>
      <c r="M17" s="19"/>
      <c r="N17" s="19"/>
      <c r="P17" s="37"/>
      <c r="Q17" s="11"/>
      <c r="R17" s="19"/>
      <c r="S17" s="19"/>
      <c r="T17" s="19"/>
      <c r="U17" s="19"/>
      <c r="V17" s="19"/>
      <c r="W17" s="19"/>
      <c r="X17" s="19"/>
      <c r="Y17" s="19"/>
      <c r="Z17" s="19"/>
      <c r="AA17" s="19"/>
      <c r="AB17" s="19"/>
      <c r="AC17" s="172" t="s">
        <v>47</v>
      </c>
      <c r="AD17" s="172"/>
      <c r="AE17" s="108">
        <f>SUM(Q15:AD15)</f>
        <v>6643.3846153846143</v>
      </c>
    </row>
    <row r="18" spans="2:31" ht="15" thickBot="1" x14ac:dyDescent="0.35">
      <c r="P18" s="37"/>
      <c r="Q18" s="11"/>
      <c r="R18" s="11"/>
      <c r="S18" s="11"/>
      <c r="T18" s="11"/>
      <c r="U18" s="11"/>
      <c r="V18" s="11"/>
      <c r="W18" s="11"/>
      <c r="X18" s="11"/>
      <c r="Y18" s="11"/>
      <c r="Z18" s="11"/>
      <c r="AA18" s="11"/>
      <c r="AB18" s="11"/>
      <c r="AC18" s="11"/>
      <c r="AD18" s="11"/>
      <c r="AE18" s="45"/>
    </row>
    <row r="19" spans="2:31" ht="15" thickBot="1" x14ac:dyDescent="0.35">
      <c r="B19" s="98" t="s">
        <v>9</v>
      </c>
      <c r="C19" s="98"/>
      <c r="D19" s="98"/>
      <c r="E19" s="98"/>
      <c r="F19" s="98"/>
      <c r="G19" s="98"/>
      <c r="H19" s="98"/>
      <c r="I19" s="98"/>
      <c r="J19" s="98"/>
      <c r="K19" s="98"/>
      <c r="L19" s="96"/>
      <c r="M19" s="96"/>
      <c r="N19" s="96"/>
      <c r="O19" s="96"/>
      <c r="P19" s="97"/>
      <c r="Q19" s="174" t="s">
        <v>1</v>
      </c>
      <c r="R19" s="175"/>
      <c r="S19" s="175" t="s">
        <v>2</v>
      </c>
      <c r="T19" s="175"/>
      <c r="U19" s="151" t="s">
        <v>3</v>
      </c>
      <c r="V19" s="151"/>
      <c r="W19" s="151" t="s">
        <v>36</v>
      </c>
      <c r="X19" s="151"/>
      <c r="Y19" s="151" t="s">
        <v>4</v>
      </c>
      <c r="Z19" s="151"/>
      <c r="AA19" s="151" t="s">
        <v>5</v>
      </c>
      <c r="AB19" s="151"/>
      <c r="AC19" s="151" t="s">
        <v>6</v>
      </c>
      <c r="AD19" s="152"/>
      <c r="AE19" s="75"/>
    </row>
    <row r="20" spans="2:31" ht="15.6" x14ac:dyDescent="0.3">
      <c r="B20" s="12" t="s">
        <v>30</v>
      </c>
      <c r="C20" s="12" t="s">
        <v>12</v>
      </c>
      <c r="D20" s="12" t="s">
        <v>13</v>
      </c>
      <c r="E20" s="12"/>
      <c r="F20" s="12" t="s">
        <v>14</v>
      </c>
      <c r="G20" s="12" t="s">
        <v>15</v>
      </c>
      <c r="H20" s="12" t="s">
        <v>16</v>
      </c>
      <c r="I20" s="12" t="s">
        <v>15</v>
      </c>
      <c r="J20" s="12" t="s">
        <v>17</v>
      </c>
      <c r="K20" s="12" t="s">
        <v>15</v>
      </c>
      <c r="L20" s="14" t="s">
        <v>18</v>
      </c>
      <c r="M20" s="14" t="s">
        <v>15</v>
      </c>
      <c r="N20" s="15"/>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12" t="s">
        <v>20</v>
      </c>
      <c r="C21" s="12">
        <v>280</v>
      </c>
      <c r="D21" s="12">
        <f t="shared" ref="D21:D26" si="11">150/C21</f>
        <v>0.5357142857142857</v>
      </c>
      <c r="E21" s="12"/>
      <c r="F21" s="12">
        <v>6.95</v>
      </c>
      <c r="G21" s="17">
        <f>200-(((H21-F21)*100)*D21)</f>
        <v>245.53571428571431</v>
      </c>
      <c r="H21" s="18">
        <v>6.1</v>
      </c>
      <c r="I21" s="17">
        <f>200-((($H$21-H21)*100)*$D$21)</f>
        <v>200</v>
      </c>
      <c r="J21" s="18">
        <v>3.3</v>
      </c>
      <c r="K21" s="17">
        <f>200-(((H21-J21)*100)*D21)</f>
        <v>50</v>
      </c>
      <c r="L21" s="18">
        <v>2.38</v>
      </c>
      <c r="M21" s="17">
        <f>200-(((H21-L21)*100)*D21)</f>
        <v>0.71428571428572241</v>
      </c>
      <c r="N21" s="19"/>
      <c r="P21" s="48" t="s">
        <v>10</v>
      </c>
      <c r="Q21" s="125">
        <v>6.1</v>
      </c>
      <c r="R21" s="28">
        <f>200-((($H$21-Q21)*100)*$D$21)</f>
        <v>200</v>
      </c>
      <c r="S21" s="125">
        <v>2</v>
      </c>
      <c r="T21" s="28">
        <f>200-((($H$22-S21)*100)*$D$22)</f>
        <v>200</v>
      </c>
      <c r="U21" s="125">
        <v>7</v>
      </c>
      <c r="V21" s="28">
        <f>200+((($H$23-U21)*100)*$D$23)</f>
        <v>200</v>
      </c>
      <c r="W21" s="125">
        <v>8</v>
      </c>
      <c r="X21" s="28">
        <f>200-((($H$24-W21)*100)*$D$24)</f>
        <v>200</v>
      </c>
      <c r="Y21" s="125">
        <v>9</v>
      </c>
      <c r="Z21" s="28">
        <f>200+((($H$25-Y21)*100)*$D$25)</f>
        <v>200</v>
      </c>
      <c r="AA21" s="126">
        <v>70</v>
      </c>
      <c r="AB21" s="28">
        <f>200-(($H$26-AA21)*$D$26)</f>
        <v>200</v>
      </c>
      <c r="AC21" s="5">
        <v>2.3148148148148151E-3</v>
      </c>
      <c r="AD21" s="2">
        <f>IF(AC21*86400&lt;$L$27*86400,(200+(((($H$27*86400)-(AC21*86400)))*$D$27)),1)</f>
        <v>200</v>
      </c>
      <c r="AE21" s="49">
        <f t="shared" ref="AE21:AE28" si="12">R21+T21+V21+X21+Z21+AB21</f>
        <v>1200</v>
      </c>
    </row>
    <row r="22" spans="2:31" ht="15.6" x14ac:dyDescent="0.3">
      <c r="B22" s="12" t="s">
        <v>22</v>
      </c>
      <c r="C22" s="12">
        <v>96</v>
      </c>
      <c r="D22" s="12">
        <f t="shared" si="11"/>
        <v>1.5625</v>
      </c>
      <c r="E22" s="12"/>
      <c r="F22" s="12">
        <v>2.38</v>
      </c>
      <c r="G22" s="17">
        <f t="shared" ref="G22" si="13">200-(((H22-F22)*100)*D22)</f>
        <v>259.375</v>
      </c>
      <c r="H22" s="18">
        <v>2</v>
      </c>
      <c r="I22" s="17">
        <f>200-((($H$22-H22)*100)*$D$22)</f>
        <v>200</v>
      </c>
      <c r="J22" s="18">
        <v>1.04</v>
      </c>
      <c r="K22" s="17">
        <f>200-(((H22-J22)*100)*D22)</f>
        <v>50</v>
      </c>
      <c r="L22" s="18">
        <v>0.72499999999999998</v>
      </c>
      <c r="M22" s="17">
        <f>200-(((H22-L22)*100)*D22)</f>
        <v>0.78125000000002842</v>
      </c>
      <c r="N22" s="19"/>
      <c r="P22" s="42" t="s">
        <v>19</v>
      </c>
      <c r="Q22" s="127"/>
      <c r="R22" s="16">
        <f>IF(Q22&gt;$L$21,(200-((($H$21-Q22)*100)*$D$21)),1)</f>
        <v>1</v>
      </c>
      <c r="S22" s="127"/>
      <c r="T22" s="16">
        <f>IF(S22&gt;$L$22,(200-((($H$22-S22)*100)*$D$22)),1)</f>
        <v>1</v>
      </c>
      <c r="U22" s="127"/>
      <c r="V22" s="16">
        <f>IF(U22&lt;$L$23,(200+((($H$23-U22)*100)*$D$23)),1)</f>
        <v>476.31578947368422</v>
      </c>
      <c r="W22" s="127"/>
      <c r="X22" s="16">
        <f>IF(W22&gt;$L$24,(200-((($H$24-W22)*100)*$D$24)),1)</f>
        <v>1</v>
      </c>
      <c r="Y22" s="127"/>
      <c r="Z22" s="16">
        <f>IF(Y22&lt;$L$25,(200+((($H$25-Y22)*100)*$D$25)),1)</f>
        <v>400</v>
      </c>
      <c r="AA22" s="130"/>
      <c r="AB22" s="16">
        <f>IF(AA22&gt;$L$26,(200-(($H$26-AA22)*$D$26)),1)</f>
        <v>1</v>
      </c>
      <c r="AC22" s="165"/>
      <c r="AD22" s="162">
        <f>IF(AC22*86400&lt;$L$27*86400,(200+(((($H$27*86400)-(AC22*86400)))*$D$27)),1)</f>
        <v>600</v>
      </c>
      <c r="AE22" s="76">
        <f t="shared" si="12"/>
        <v>880.31578947368416</v>
      </c>
    </row>
    <row r="23" spans="2:31" ht="15.6" x14ac:dyDescent="0.3">
      <c r="B23" s="12" t="s">
        <v>24</v>
      </c>
      <c r="C23" s="12">
        <v>380</v>
      </c>
      <c r="D23" s="12">
        <f t="shared" si="11"/>
        <v>0.39473684210526316</v>
      </c>
      <c r="E23" s="12"/>
      <c r="F23" s="12">
        <v>6</v>
      </c>
      <c r="G23" s="17">
        <f>200-(((F23-H23)*100)*D23)</f>
        <v>239.4736842105263</v>
      </c>
      <c r="H23" s="12">
        <v>7</v>
      </c>
      <c r="I23" s="17">
        <f>200+((($H$23-H23)*100)*$D$23)</f>
        <v>200</v>
      </c>
      <c r="J23" s="12">
        <v>10.8</v>
      </c>
      <c r="K23" s="17">
        <f>200-(((J23-H23)*100)*D23)</f>
        <v>49.999999999999972</v>
      </c>
      <c r="L23" s="12">
        <v>12.05</v>
      </c>
      <c r="M23" s="17">
        <f>200+(((H23-L23)*100)*D23)</f>
        <v>0.65789473684208133</v>
      </c>
      <c r="N23" s="19"/>
      <c r="P23" s="43" t="s">
        <v>21</v>
      </c>
      <c r="Q23" s="127"/>
      <c r="R23" s="20">
        <f t="shared" ref="R23:R28" si="14">IF(Q23&gt;$L$21,(200-((($H$21-Q23)*100)*$D$21)),1)</f>
        <v>1</v>
      </c>
      <c r="S23" s="127"/>
      <c r="T23" s="20">
        <f t="shared" ref="T23:T28" si="15">IF(S23&gt;$L$22,(200-((($H$22-S23)*100)*$D$22)),1)</f>
        <v>1</v>
      </c>
      <c r="U23" s="127"/>
      <c r="V23" s="20">
        <f t="shared" ref="V23:V28" si="16">IF(U23&lt;$L$23,(200+((($H$23-U23)*100)*$D$23)),1)</f>
        <v>476.31578947368422</v>
      </c>
      <c r="W23" s="127"/>
      <c r="X23" s="20">
        <f t="shared" ref="X23:X28" si="17">IF(W23&gt;$L$24,(200-((($H$24-W23)*100)*$D$24)),1)</f>
        <v>1</v>
      </c>
      <c r="Y23" s="127"/>
      <c r="Z23" s="20">
        <f t="shared" ref="Z23:Z28" si="18">IF(Y23&lt;$L$25,(200+((($H$25-Y23)*100)*$D$25)),1)</f>
        <v>400</v>
      </c>
      <c r="AA23" s="130"/>
      <c r="AB23" s="20">
        <f t="shared" ref="AB23:AB28" si="19">IF(AA23&gt;$L$26,(200-(($H$26-AA23)*$D$26)),1)</f>
        <v>1</v>
      </c>
      <c r="AC23" s="165"/>
      <c r="AD23" s="163"/>
      <c r="AE23" s="76">
        <f t="shared" si="12"/>
        <v>880.31578947368416</v>
      </c>
    </row>
    <row r="24" spans="2:31" ht="15.6" x14ac:dyDescent="0.3">
      <c r="B24" s="12" t="s">
        <v>26</v>
      </c>
      <c r="C24" s="12">
        <v>500</v>
      </c>
      <c r="D24" s="12">
        <f t="shared" si="11"/>
        <v>0.3</v>
      </c>
      <c r="E24" s="12"/>
      <c r="F24" s="12">
        <v>13.2</v>
      </c>
      <c r="G24" s="17">
        <f t="shared" ref="G24" si="20">200-(((H24-F24)*100)*D24)</f>
        <v>356</v>
      </c>
      <c r="H24" s="18">
        <v>8</v>
      </c>
      <c r="I24" s="17">
        <f>200-((($H$24-H24)*100)*$D$24)</f>
        <v>200</v>
      </c>
      <c r="J24" s="18">
        <v>3</v>
      </c>
      <c r="K24" s="17">
        <f t="shared" ref="K24" si="21">200-(((H24-J24)*100)*D24)</f>
        <v>50</v>
      </c>
      <c r="L24" s="18">
        <v>1.35</v>
      </c>
      <c r="M24" s="17">
        <f>200-(((H24-L24)*100)*D24)</f>
        <v>0.5</v>
      </c>
      <c r="N24" s="19"/>
      <c r="P24" s="43" t="s">
        <v>23</v>
      </c>
      <c r="Q24" s="127"/>
      <c r="R24" s="20">
        <f t="shared" si="14"/>
        <v>1</v>
      </c>
      <c r="S24" s="127"/>
      <c r="T24" s="20">
        <f t="shared" si="15"/>
        <v>1</v>
      </c>
      <c r="U24" s="127"/>
      <c r="V24" s="20">
        <f t="shared" si="16"/>
        <v>476.31578947368422</v>
      </c>
      <c r="W24" s="127"/>
      <c r="X24" s="20">
        <f t="shared" si="17"/>
        <v>1</v>
      </c>
      <c r="Y24" s="127"/>
      <c r="Z24" s="20">
        <f t="shared" si="18"/>
        <v>400</v>
      </c>
      <c r="AA24" s="130"/>
      <c r="AB24" s="20">
        <f t="shared" si="19"/>
        <v>1</v>
      </c>
      <c r="AC24" s="165"/>
      <c r="AD24" s="163"/>
      <c r="AE24" s="76">
        <f t="shared" si="12"/>
        <v>880.31578947368416</v>
      </c>
    </row>
    <row r="25" spans="2:31" ht="15.6" x14ac:dyDescent="0.3">
      <c r="B25" s="12" t="s">
        <v>4</v>
      </c>
      <c r="C25" s="12">
        <v>675</v>
      </c>
      <c r="D25" s="12">
        <f t="shared" si="11"/>
        <v>0.22222222222222221</v>
      </c>
      <c r="E25" s="12"/>
      <c r="F25" s="12">
        <v>7</v>
      </c>
      <c r="G25" s="17">
        <f>200+(((H25-F25)*100)*D25)</f>
        <v>244.44444444444446</v>
      </c>
      <c r="H25" s="12">
        <v>9</v>
      </c>
      <c r="I25" s="17">
        <f>200+((($H$25-H25)*100)*$D$25)</f>
        <v>200</v>
      </c>
      <c r="J25" s="12">
        <v>15.75</v>
      </c>
      <c r="K25" s="17">
        <f>200-(((J25-H25)*100)*D25)</f>
        <v>50</v>
      </c>
      <c r="L25" s="12">
        <v>17.95</v>
      </c>
      <c r="M25" s="17">
        <f>200+(((H25-L25)*100)*D25)</f>
        <v>1.1111111111111427</v>
      </c>
      <c r="N25" s="19"/>
      <c r="P25" s="43" t="s">
        <v>25</v>
      </c>
      <c r="Q25" s="127"/>
      <c r="R25" s="20">
        <f t="shared" si="14"/>
        <v>1</v>
      </c>
      <c r="S25" s="127"/>
      <c r="T25" s="20">
        <f t="shared" si="15"/>
        <v>1</v>
      </c>
      <c r="U25" s="127"/>
      <c r="V25" s="20">
        <f t="shared" si="16"/>
        <v>476.31578947368422</v>
      </c>
      <c r="W25" s="127"/>
      <c r="X25" s="20">
        <f t="shared" si="17"/>
        <v>1</v>
      </c>
      <c r="Y25" s="127"/>
      <c r="Z25" s="20">
        <f t="shared" si="18"/>
        <v>400</v>
      </c>
      <c r="AA25" s="130"/>
      <c r="AB25" s="20">
        <f t="shared" si="19"/>
        <v>1</v>
      </c>
      <c r="AC25" s="165"/>
      <c r="AD25" s="163"/>
      <c r="AE25" s="76">
        <f t="shared" si="12"/>
        <v>880.31578947368416</v>
      </c>
    </row>
    <row r="26" spans="2:31" ht="15.6" x14ac:dyDescent="0.3">
      <c r="B26" s="12" t="s">
        <v>5</v>
      </c>
      <c r="C26" s="12">
        <v>30</v>
      </c>
      <c r="D26" s="12">
        <f t="shared" si="11"/>
        <v>5</v>
      </c>
      <c r="E26" s="12"/>
      <c r="F26" s="12">
        <v>80</v>
      </c>
      <c r="G26" s="17">
        <f>200-((H26-F26))*D26</f>
        <v>250</v>
      </c>
      <c r="H26" s="17">
        <v>70</v>
      </c>
      <c r="I26" s="17">
        <f>200-(($H$26-H26)*$D$26)</f>
        <v>200</v>
      </c>
      <c r="J26" s="17">
        <v>40</v>
      </c>
      <c r="K26" s="17">
        <f>200-((H26-J26)*D26)</f>
        <v>50</v>
      </c>
      <c r="L26" s="17">
        <v>30.2</v>
      </c>
      <c r="M26" s="17">
        <f>200-((H26-L26)*D26)</f>
        <v>1</v>
      </c>
      <c r="N26" s="19"/>
      <c r="P26" s="43" t="s">
        <v>27</v>
      </c>
      <c r="Q26" s="127"/>
      <c r="R26" s="20">
        <f t="shared" si="14"/>
        <v>1</v>
      </c>
      <c r="S26" s="127"/>
      <c r="T26" s="20">
        <f t="shared" si="15"/>
        <v>1</v>
      </c>
      <c r="U26" s="127"/>
      <c r="V26" s="20">
        <f t="shared" si="16"/>
        <v>476.31578947368422</v>
      </c>
      <c r="W26" s="127"/>
      <c r="X26" s="20">
        <f t="shared" si="17"/>
        <v>1</v>
      </c>
      <c r="Y26" s="127"/>
      <c r="Z26" s="20">
        <f t="shared" si="18"/>
        <v>400</v>
      </c>
      <c r="AA26" s="130"/>
      <c r="AB26" s="20">
        <f t="shared" si="19"/>
        <v>1</v>
      </c>
      <c r="AC26" s="165"/>
      <c r="AD26" s="163"/>
      <c r="AE26" s="76">
        <f t="shared" si="12"/>
        <v>880.31578947368416</v>
      </c>
    </row>
    <row r="27" spans="2:31" ht="15.6" x14ac:dyDescent="0.3">
      <c r="B27" s="12" t="s">
        <v>6</v>
      </c>
      <c r="C27" s="22">
        <v>8.6805555555555551E-4</v>
      </c>
      <c r="D27" s="23">
        <f>150/(C27*86400)</f>
        <v>2</v>
      </c>
      <c r="E27" s="12"/>
      <c r="F27" s="22">
        <v>2.0162037037037036E-3</v>
      </c>
      <c r="G27" s="17">
        <f>200+(((H27*86400)-(F27*86400))*D27)</f>
        <v>251.60000000000008</v>
      </c>
      <c r="H27" s="22">
        <v>2.3148148148148151E-3</v>
      </c>
      <c r="I27" s="17">
        <f>200+((($H$27*86400)-(H27*86400))*$D$27)</f>
        <v>200</v>
      </c>
      <c r="J27" s="22">
        <v>3.1828703703703702E-3</v>
      </c>
      <c r="K27" s="17">
        <f>200+(((H27*86400)-(J27*86400)))*D27</f>
        <v>50.000000000000057</v>
      </c>
      <c r="L27" s="22">
        <v>3.4664351851851852E-3</v>
      </c>
      <c r="M27" s="17">
        <f>200+(((H27*86400)-(L27*86400)))*D27</f>
        <v>1.0000000000000568</v>
      </c>
      <c r="N27" s="19"/>
      <c r="P27" s="43" t="s">
        <v>28</v>
      </c>
      <c r="Q27" s="127"/>
      <c r="R27" s="20">
        <f t="shared" si="14"/>
        <v>1</v>
      </c>
      <c r="S27" s="127"/>
      <c r="T27" s="20">
        <f t="shared" si="15"/>
        <v>1</v>
      </c>
      <c r="U27" s="127"/>
      <c r="V27" s="20">
        <f t="shared" si="16"/>
        <v>476.31578947368422</v>
      </c>
      <c r="W27" s="127"/>
      <c r="X27" s="20">
        <f t="shared" si="17"/>
        <v>1</v>
      </c>
      <c r="Y27" s="127"/>
      <c r="Z27" s="20">
        <f t="shared" si="18"/>
        <v>400</v>
      </c>
      <c r="AA27" s="130"/>
      <c r="AB27" s="20">
        <f t="shared" si="19"/>
        <v>1</v>
      </c>
      <c r="AC27" s="165"/>
      <c r="AD27" s="163"/>
      <c r="AE27" s="76">
        <f t="shared" si="12"/>
        <v>880.31578947368416</v>
      </c>
    </row>
    <row r="28" spans="2:31" ht="16.2" thickBot="1" x14ac:dyDescent="0.35">
      <c r="P28" s="46" t="s">
        <v>29</v>
      </c>
      <c r="Q28" s="127"/>
      <c r="R28" s="47">
        <f t="shared" si="14"/>
        <v>1</v>
      </c>
      <c r="S28" s="127"/>
      <c r="T28" s="47">
        <f t="shared" si="15"/>
        <v>1</v>
      </c>
      <c r="U28" s="127"/>
      <c r="V28" s="47">
        <f t="shared" si="16"/>
        <v>476.31578947368422</v>
      </c>
      <c r="W28" s="127"/>
      <c r="X28" s="47">
        <f t="shared" si="17"/>
        <v>1</v>
      </c>
      <c r="Y28" s="127"/>
      <c r="Z28" s="47">
        <f t="shared" si="18"/>
        <v>400</v>
      </c>
      <c r="AA28" s="130"/>
      <c r="AB28" s="47">
        <f t="shared" si="19"/>
        <v>1</v>
      </c>
      <c r="AC28" s="165"/>
      <c r="AD28" s="164"/>
      <c r="AE28" s="77">
        <f t="shared" si="12"/>
        <v>880.31578947368416</v>
      </c>
    </row>
    <row r="29" spans="2:31" ht="18.75" hidden="1" customHeight="1" x14ac:dyDescent="0.3">
      <c r="P29" s="115"/>
      <c r="Q29" s="24"/>
      <c r="R29" s="25">
        <f>SUM(R22:R28)</f>
        <v>7</v>
      </c>
      <c r="S29" s="24"/>
      <c r="T29" s="25">
        <f>SUM(T22:T28)</f>
        <v>7</v>
      </c>
      <c r="U29" s="24"/>
      <c r="V29" s="25">
        <f>SUM(V22:V28)</f>
        <v>3334.2105263157896</v>
      </c>
      <c r="W29" s="24"/>
      <c r="X29" s="25">
        <f>SUM(X22:X28)</f>
        <v>7</v>
      </c>
      <c r="Y29" s="24"/>
      <c r="Z29" s="25">
        <f>SUM(Z22:Z28)</f>
        <v>2800</v>
      </c>
      <c r="AA29" s="26"/>
      <c r="AB29" s="25">
        <f>SUM(AB22:AB28)</f>
        <v>7</v>
      </c>
      <c r="AC29" s="4"/>
      <c r="AD29" s="25">
        <f>SUM(AD22:AD28)</f>
        <v>600</v>
      </c>
      <c r="AE29" s="38"/>
    </row>
    <row r="30" spans="2:31" ht="15.75" customHeight="1" x14ac:dyDescent="0.3">
      <c r="P30" s="115"/>
      <c r="Q30" s="24"/>
      <c r="R30" s="25"/>
      <c r="S30" s="24"/>
      <c r="T30" s="25"/>
      <c r="U30" s="24"/>
      <c r="V30" s="25"/>
      <c r="W30" s="24"/>
      <c r="X30" s="25"/>
      <c r="Y30" s="24"/>
      <c r="Z30" s="25"/>
      <c r="AA30" s="26"/>
      <c r="AB30" s="25"/>
      <c r="AC30" s="4"/>
      <c r="AD30" s="25"/>
      <c r="AE30" s="38"/>
    </row>
    <row r="31" spans="2:31" ht="15.75" customHeight="1" x14ac:dyDescent="0.3">
      <c r="P31" s="115"/>
      <c r="Q31" s="24"/>
      <c r="R31" s="25"/>
      <c r="S31" s="24"/>
      <c r="T31" s="25"/>
      <c r="U31" s="24"/>
      <c r="V31" s="25"/>
      <c r="W31" s="24"/>
      <c r="X31" s="25"/>
      <c r="Y31" s="24"/>
      <c r="Z31" s="25"/>
      <c r="AA31" s="26"/>
      <c r="AB31" s="25"/>
      <c r="AC31" s="171" t="s">
        <v>48</v>
      </c>
      <c r="AD31" s="171"/>
      <c r="AE31" s="116">
        <f>SUM(R29:AD29)</f>
        <v>6762.21052631579</v>
      </c>
    </row>
    <row r="32" spans="2:31" s="7" customFormat="1" ht="15.75" customHeight="1" x14ac:dyDescent="0.3">
      <c r="P32" s="115"/>
      <c r="Q32" s="24"/>
      <c r="R32" s="25"/>
      <c r="S32" s="24"/>
      <c r="T32" s="25"/>
      <c r="U32" s="24"/>
      <c r="V32" s="25"/>
      <c r="W32" s="24"/>
      <c r="X32" s="25"/>
      <c r="Y32" s="24"/>
      <c r="Z32" s="25"/>
      <c r="AA32" s="26"/>
      <c r="AB32" s="25"/>
      <c r="AC32" s="105"/>
      <c r="AD32" s="105"/>
      <c r="AE32" s="117"/>
    </row>
    <row r="33" spans="3:31" ht="15.75" customHeight="1" thickBot="1" x14ac:dyDescent="0.35">
      <c r="P33" s="118"/>
      <c r="Q33" s="119"/>
      <c r="R33" s="73"/>
      <c r="S33" s="119"/>
      <c r="T33" s="73"/>
      <c r="U33" s="119"/>
      <c r="V33" s="73"/>
      <c r="W33" s="119"/>
      <c r="X33" s="73"/>
      <c r="Y33" s="119"/>
      <c r="Z33" s="73"/>
      <c r="AA33" s="120"/>
      <c r="AB33" s="173" t="s">
        <v>49</v>
      </c>
      <c r="AC33" s="173"/>
      <c r="AD33" s="173"/>
      <c r="AE33" s="121">
        <f>SUM(AE17+AE31)</f>
        <v>13405.595141700403</v>
      </c>
    </row>
    <row r="34" spans="3:31" x14ac:dyDescent="0.3">
      <c r="AE34" s="99"/>
    </row>
    <row r="35" spans="3:31" ht="111.75" customHeight="1" x14ac:dyDescent="0.3">
      <c r="C35" s="22"/>
      <c r="D35" s="27"/>
      <c r="P35" s="169" t="s">
        <v>45</v>
      </c>
      <c r="Q35" s="170"/>
      <c r="R35" s="170"/>
      <c r="S35" s="170"/>
      <c r="T35" s="170"/>
      <c r="U35" s="170"/>
      <c r="V35" s="170"/>
      <c r="W35" s="170"/>
      <c r="X35" s="170"/>
      <c r="Y35" s="170"/>
      <c r="Z35" s="170"/>
      <c r="AA35" s="170"/>
      <c r="AB35" s="170"/>
      <c r="AC35" s="170"/>
      <c r="AD35" s="170"/>
      <c r="AE35" s="170"/>
    </row>
  </sheetData>
  <sheetProtection sheet="1" objects="1" scenarios="1" selectLockedCells="1"/>
  <mergeCells count="24">
    <mergeCell ref="P1:AE1"/>
    <mergeCell ref="Q5:R5"/>
    <mergeCell ref="S5:T5"/>
    <mergeCell ref="U5:V5"/>
    <mergeCell ref="W5:X5"/>
    <mergeCell ref="Y5:Z5"/>
    <mergeCell ref="AA5:AB5"/>
    <mergeCell ref="AC5:AD5"/>
    <mergeCell ref="AC22:AC28"/>
    <mergeCell ref="AD22:AD28"/>
    <mergeCell ref="P35:AE35"/>
    <mergeCell ref="Q3:R3"/>
    <mergeCell ref="AC31:AD31"/>
    <mergeCell ref="AC17:AD17"/>
    <mergeCell ref="AB33:AD33"/>
    <mergeCell ref="AC8:AC14"/>
    <mergeCell ref="AD8:AD14"/>
    <mergeCell ref="Q19:R19"/>
    <mergeCell ref="S19:T19"/>
    <mergeCell ref="U19:V19"/>
    <mergeCell ref="W19:X19"/>
    <mergeCell ref="Y19:Z19"/>
    <mergeCell ref="AA19:AB19"/>
    <mergeCell ref="AC19:AD19"/>
  </mergeCell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E35"/>
  <sheetViews>
    <sheetView showGridLines="0" topLeftCell="A6" workbookViewId="0">
      <selection activeCell="AA22" sqref="AA22:AA28"/>
    </sheetView>
  </sheetViews>
  <sheetFormatPr defaultColWidth="9.33203125" defaultRowHeight="14.4" x14ac:dyDescent="0.3"/>
  <cols>
    <col min="1" max="1" width="6.109375" style="6" customWidth="1"/>
    <col min="2" max="2" width="10.5546875" style="6" hidden="1" customWidth="1"/>
    <col min="3" max="3" width="9.33203125" style="6" hidden="1" customWidth="1"/>
    <col min="4" max="4" width="13" style="6" hidden="1" customWidth="1"/>
    <col min="5" max="5" width="4.6640625" style="6" hidden="1" customWidth="1"/>
    <col min="6" max="15" width="9.33203125" style="6" hidden="1" customWidth="1"/>
    <col min="16" max="16" width="23.109375" style="6" customWidth="1"/>
    <col min="17" max="30" width="9.6640625" style="6" customWidth="1"/>
    <col min="31" max="31" width="13.44140625" style="6" customWidth="1"/>
    <col min="32" max="16384" width="9.33203125" style="6"/>
  </cols>
  <sheetData>
    <row r="1" spans="2:31" s="32" customFormat="1" ht="18" x14ac:dyDescent="0.3">
      <c r="P1" s="148" t="s">
        <v>46</v>
      </c>
      <c r="Q1" s="149"/>
      <c r="R1" s="149"/>
      <c r="S1" s="149"/>
      <c r="T1" s="149"/>
      <c r="U1" s="149"/>
      <c r="V1" s="149"/>
      <c r="W1" s="149"/>
      <c r="X1" s="149"/>
      <c r="Y1" s="149"/>
      <c r="Z1" s="149"/>
      <c r="AA1" s="149"/>
      <c r="AB1" s="149"/>
      <c r="AC1" s="149"/>
      <c r="AD1" s="149"/>
      <c r="AE1" s="150"/>
    </row>
    <row r="2" spans="2:31" s="7" customFormat="1" ht="18" x14ac:dyDescent="0.3">
      <c r="P2" s="33"/>
      <c r="Q2" s="8"/>
      <c r="R2" s="8"/>
      <c r="S2" s="8"/>
      <c r="T2" s="8"/>
      <c r="U2" s="8"/>
      <c r="V2" s="8"/>
      <c r="W2" s="8"/>
      <c r="X2" s="8"/>
      <c r="Y2" s="8"/>
      <c r="Z2" s="8"/>
      <c r="AA2" s="8"/>
      <c r="AB2" s="8"/>
      <c r="AC2" s="8"/>
      <c r="AD2" s="8"/>
      <c r="AE2" s="34"/>
    </row>
    <row r="3" spans="2:31" s="9" customFormat="1" ht="18" x14ac:dyDescent="0.3">
      <c r="P3" s="35" t="s">
        <v>33</v>
      </c>
      <c r="Q3" s="158" t="s">
        <v>39</v>
      </c>
      <c r="R3" s="159"/>
      <c r="S3" s="10"/>
      <c r="T3" s="10"/>
      <c r="U3" s="10"/>
      <c r="V3" s="10"/>
      <c r="W3" s="10"/>
      <c r="X3" s="10"/>
      <c r="Y3" s="10"/>
      <c r="Z3" s="10"/>
      <c r="AA3" s="10"/>
      <c r="AB3" s="10"/>
      <c r="AC3" s="10"/>
      <c r="AD3" s="10"/>
      <c r="AE3" s="36"/>
    </row>
    <row r="4" spans="2:31" ht="15" thickBot="1" x14ac:dyDescent="0.35">
      <c r="P4" s="37"/>
      <c r="Q4" s="11"/>
      <c r="R4" s="11"/>
      <c r="S4" s="11"/>
      <c r="T4" s="11"/>
      <c r="U4" s="11"/>
      <c r="V4" s="11"/>
      <c r="W4" s="11"/>
      <c r="X4" s="11"/>
      <c r="Y4" s="11"/>
      <c r="Z4" s="11"/>
      <c r="AA4" s="11"/>
      <c r="AB4" s="11"/>
      <c r="AC4" s="11"/>
      <c r="AD4" s="11"/>
      <c r="AE4" s="38"/>
    </row>
    <row r="5" spans="2:31" ht="15" thickBot="1" x14ac:dyDescent="0.35">
      <c r="P5" s="37"/>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12" t="s">
        <v>9</v>
      </c>
      <c r="C7" s="12"/>
      <c r="D7" s="12"/>
      <c r="E7" s="12"/>
      <c r="F7" s="12"/>
      <c r="G7" s="12"/>
      <c r="H7" s="12"/>
      <c r="I7" s="12"/>
      <c r="J7" s="12"/>
      <c r="K7" s="12"/>
      <c r="P7" s="48" t="s">
        <v>10</v>
      </c>
      <c r="Q7" s="125">
        <v>6.9</v>
      </c>
      <c r="R7" s="28">
        <f>200-((($H$9-Q7)*100)*$D$9)</f>
        <v>200</v>
      </c>
      <c r="S7" s="125">
        <v>2.2000000000000002</v>
      </c>
      <c r="T7" s="28">
        <f>200-((($H$10-S7)*100)*$D$10)</f>
        <v>200</v>
      </c>
      <c r="U7" s="125">
        <v>6</v>
      </c>
      <c r="V7" s="28">
        <f>200+((($H$11-U7)*100)*$D$11)</f>
        <v>200</v>
      </c>
      <c r="W7" s="125">
        <v>10</v>
      </c>
      <c r="X7" s="28">
        <f>200-((($H$12-W7)*100)*$D$12)</f>
        <v>200</v>
      </c>
      <c r="Y7" s="125">
        <v>8</v>
      </c>
      <c r="Z7" s="28">
        <f>200+((($H$13-Y7)*100)*$D$13)</f>
        <v>200</v>
      </c>
      <c r="AA7" s="126">
        <v>80</v>
      </c>
      <c r="AB7" s="28">
        <f>200-(($H$14-AA7)*$D$14)</f>
        <v>200</v>
      </c>
      <c r="AC7" s="5">
        <v>2.0833333333333333E-3</v>
      </c>
      <c r="AD7" s="2">
        <f>IF(AC7*86400&lt;$L$15*86400,(200+(((($H$15*86400)-(AC7*86400)))*$D$15)),1)</f>
        <v>200</v>
      </c>
      <c r="AE7" s="49">
        <f>R7+T7+V7+X7+Z7+AB7</f>
        <v>1200</v>
      </c>
    </row>
    <row r="8" spans="2:31" ht="15.6" x14ac:dyDescent="0.3">
      <c r="B8" s="12" t="s">
        <v>11</v>
      </c>
      <c r="C8" s="12" t="s">
        <v>12</v>
      </c>
      <c r="D8" s="12" t="s">
        <v>13</v>
      </c>
      <c r="E8" s="12"/>
      <c r="F8" s="12" t="s">
        <v>14</v>
      </c>
      <c r="G8" s="12" t="s">
        <v>15</v>
      </c>
      <c r="H8" s="12" t="s">
        <v>16</v>
      </c>
      <c r="I8" s="12" t="s">
        <v>15</v>
      </c>
      <c r="J8" s="12" t="s">
        <v>17</v>
      </c>
      <c r="K8" s="12" t="s">
        <v>15</v>
      </c>
      <c r="L8" s="14" t="s">
        <v>18</v>
      </c>
      <c r="M8" s="14" t="s">
        <v>15</v>
      </c>
      <c r="N8" s="15"/>
      <c r="P8" s="42" t="s">
        <v>19</v>
      </c>
      <c r="Q8" s="128"/>
      <c r="R8" s="16">
        <f>IF(Q8&gt;$L$9,(200-((($H$9-Q8)*100)*$D$9)),1)</f>
        <v>1</v>
      </c>
      <c r="S8" s="128"/>
      <c r="T8" s="16">
        <f>IF(S8&gt;$L$10,(200-((($H$10-S8)*100)*$D$10)),1)</f>
        <v>1</v>
      </c>
      <c r="U8" s="128"/>
      <c r="V8" s="16">
        <f>IF(U8&lt;$L$11,(200+((($H$11-U8)*100)*$D$11)),1)</f>
        <v>457.14285714285711</v>
      </c>
      <c r="W8" s="128"/>
      <c r="X8" s="16">
        <f>IF(W8&gt;$L$12,(200-((($H$12-W8)*100)*$D$12)),1)</f>
        <v>1</v>
      </c>
      <c r="Y8" s="128"/>
      <c r="Z8" s="16">
        <f>IF(Y8&lt;$L$13,(200+((($H$13-Y8)*100)*$D$13)),1)</f>
        <v>400</v>
      </c>
      <c r="AA8" s="129"/>
      <c r="AB8" s="16">
        <f>IF(AA8&gt;$L$14,(200-(($H$14-AA8)*$D$14)),1)</f>
        <v>1</v>
      </c>
      <c r="AC8" s="168"/>
      <c r="AD8" s="155">
        <f>IF(AC8*86400&lt;$L$15*86400,(200+(((($H$15*86400)-(AC8*86400)))*$D$15)),1)</f>
        <v>615.38461538461547</v>
      </c>
      <c r="AE8" s="76">
        <f>R8+T8+V8+X8+Z8+AB8</f>
        <v>861.14285714285711</v>
      </c>
    </row>
    <row r="9" spans="2:31" ht="15.6" x14ac:dyDescent="0.3">
      <c r="B9" s="12" t="s">
        <v>20</v>
      </c>
      <c r="C9" s="12">
        <v>330</v>
      </c>
      <c r="D9" s="12">
        <f>150/C9</f>
        <v>0.45454545454545453</v>
      </c>
      <c r="E9" s="12"/>
      <c r="F9" s="12">
        <v>7.87</v>
      </c>
      <c r="G9" s="17">
        <f>200-(((H9-F9)*100)*D9)</f>
        <v>244.09090909090907</v>
      </c>
      <c r="H9" s="18">
        <v>6.9</v>
      </c>
      <c r="I9" s="17">
        <f>200-(((H9-H9)*100)*D9)</f>
        <v>200</v>
      </c>
      <c r="J9" s="18">
        <v>3.6</v>
      </c>
      <c r="K9" s="17">
        <f>200-(((H9-J9)*100)*D9)</f>
        <v>50</v>
      </c>
      <c r="L9" s="18">
        <v>2.52</v>
      </c>
      <c r="M9" s="17">
        <f>200-(((H9-L9)*100)*D9)</f>
        <v>0.90909090909087809</v>
      </c>
      <c r="N9" s="19"/>
      <c r="P9" s="43" t="s">
        <v>21</v>
      </c>
      <c r="Q9" s="128"/>
      <c r="R9" s="20">
        <f t="shared" ref="R9:R14" si="0">IF(Q9&gt;$L$9,(200-((($H$9-Q9)*100)*$D$9)),1)</f>
        <v>1</v>
      </c>
      <c r="S9" s="128"/>
      <c r="T9" s="20">
        <f t="shared" ref="T9:T14" si="1">IF(S9&gt;$L$10,(200-((($H$10-S9)*100)*$D$10)),1)</f>
        <v>1</v>
      </c>
      <c r="U9" s="128"/>
      <c r="V9" s="20">
        <f t="shared" ref="V9:V14" si="2">IF(U9&lt;$L$11,(200+((($H$11-U9)*100)*$D$11)),1)</f>
        <v>457.14285714285711</v>
      </c>
      <c r="W9" s="128"/>
      <c r="X9" s="20">
        <f t="shared" ref="X9:X14" si="3">IF(W9&gt;$L$12,(200-((($H$12-W9)*100)*$D$12)),1)</f>
        <v>1</v>
      </c>
      <c r="Y9" s="128"/>
      <c r="Z9" s="20">
        <f t="shared" ref="Z9:Z14" si="4">IF(Y9&lt;$L$13,(200+((($H$13-Y9)*100)*$D$13)),1)</f>
        <v>400</v>
      </c>
      <c r="AA9" s="129"/>
      <c r="AB9" s="20">
        <f t="shared" ref="AB9:AB14" si="5">IF(AA9&gt;$L$14,(200-(($H$14-AA9)*$D$14)),1)</f>
        <v>1</v>
      </c>
      <c r="AC9" s="168"/>
      <c r="AD9" s="156"/>
      <c r="AE9" s="76">
        <f t="shared" ref="AE9:AE14" si="6">R9+T9+V9+X9+Z9+AB9</f>
        <v>861.14285714285711</v>
      </c>
    </row>
    <row r="10" spans="2:31" ht="15.6" x14ac:dyDescent="0.3">
      <c r="B10" s="12" t="s">
        <v>22</v>
      </c>
      <c r="C10" s="12">
        <v>107</v>
      </c>
      <c r="D10" s="12">
        <f t="shared" ref="D10:D14" si="7">150/C10</f>
        <v>1.4018691588785046</v>
      </c>
      <c r="E10" s="12"/>
      <c r="F10" s="12">
        <v>2.8</v>
      </c>
      <c r="G10" s="17">
        <f t="shared" ref="G10:G12" si="8">200-(((H10-F10)*100)*D10)</f>
        <v>284.11214953271019</v>
      </c>
      <c r="H10" s="18">
        <v>2.2000000000000002</v>
      </c>
      <c r="I10" s="17">
        <f t="shared" ref="I10:I14" si="9">200-(((H10-H10)*100)*D10)</f>
        <v>200</v>
      </c>
      <c r="J10" s="18">
        <v>1.1299999999999999</v>
      </c>
      <c r="K10" s="17">
        <f t="shared" ref="K10:K12" si="10">200-(((H10-J10)*100)*D10)</f>
        <v>49.999999999999972</v>
      </c>
      <c r="L10" s="18">
        <v>0.78</v>
      </c>
      <c r="M10" s="17">
        <f>200-(((H10-L10)*100)*D10)</f>
        <v>0.93457943925230325</v>
      </c>
      <c r="N10" s="19"/>
      <c r="P10" s="43" t="s">
        <v>23</v>
      </c>
      <c r="Q10" s="128"/>
      <c r="R10" s="20">
        <f t="shared" si="0"/>
        <v>1</v>
      </c>
      <c r="S10" s="128"/>
      <c r="T10" s="20">
        <f t="shared" si="1"/>
        <v>1</v>
      </c>
      <c r="U10" s="128"/>
      <c r="V10" s="20">
        <f t="shared" si="2"/>
        <v>457.14285714285711</v>
      </c>
      <c r="W10" s="128"/>
      <c r="X10" s="20">
        <f t="shared" si="3"/>
        <v>1</v>
      </c>
      <c r="Y10" s="128"/>
      <c r="Z10" s="20">
        <f t="shared" si="4"/>
        <v>400</v>
      </c>
      <c r="AA10" s="129"/>
      <c r="AB10" s="20">
        <f t="shared" si="5"/>
        <v>1</v>
      </c>
      <c r="AC10" s="168"/>
      <c r="AD10" s="156"/>
      <c r="AE10" s="76">
        <f t="shared" si="6"/>
        <v>861.14285714285711</v>
      </c>
    </row>
    <row r="11" spans="2:31" ht="15.6" x14ac:dyDescent="0.3">
      <c r="B11" s="12" t="s">
        <v>24</v>
      </c>
      <c r="C11" s="12">
        <v>350</v>
      </c>
      <c r="D11" s="12">
        <f t="shared" si="7"/>
        <v>0.42857142857142855</v>
      </c>
      <c r="E11" s="12"/>
      <c r="F11" s="12">
        <v>4</v>
      </c>
      <c r="G11" s="17">
        <f>200-(((F11-H11)*100)*D11)</f>
        <v>285.71428571428572</v>
      </c>
      <c r="H11" s="12">
        <v>6</v>
      </c>
      <c r="I11" s="17">
        <f t="shared" si="9"/>
        <v>200</v>
      </c>
      <c r="J11" s="12">
        <v>9.5</v>
      </c>
      <c r="K11" s="17">
        <f>200-(((J11-H11)*100)*D11)</f>
        <v>50</v>
      </c>
      <c r="L11" s="12">
        <v>10.65</v>
      </c>
      <c r="M11" s="17">
        <f>200+(((H11-L11)*100)*D11)</f>
        <v>0.71428571428569398</v>
      </c>
      <c r="N11" s="19"/>
      <c r="P11" s="43" t="s">
        <v>25</v>
      </c>
      <c r="Q11" s="128"/>
      <c r="R11" s="20">
        <f t="shared" si="0"/>
        <v>1</v>
      </c>
      <c r="S11" s="128"/>
      <c r="T11" s="20">
        <f t="shared" si="1"/>
        <v>1</v>
      </c>
      <c r="U11" s="128"/>
      <c r="V11" s="20">
        <f t="shared" si="2"/>
        <v>457.14285714285711</v>
      </c>
      <c r="W11" s="128"/>
      <c r="X11" s="20">
        <f t="shared" si="3"/>
        <v>1</v>
      </c>
      <c r="Y11" s="128"/>
      <c r="Z11" s="20">
        <f t="shared" si="4"/>
        <v>400</v>
      </c>
      <c r="AA11" s="129"/>
      <c r="AB11" s="20">
        <f t="shared" si="5"/>
        <v>1</v>
      </c>
      <c r="AC11" s="168"/>
      <c r="AD11" s="156"/>
      <c r="AE11" s="76">
        <f t="shared" si="6"/>
        <v>861.14285714285711</v>
      </c>
    </row>
    <row r="12" spans="2:31" ht="15.6" x14ac:dyDescent="0.3">
      <c r="B12" s="12" t="s">
        <v>26</v>
      </c>
      <c r="C12" s="12">
        <v>600</v>
      </c>
      <c r="D12" s="12">
        <f t="shared" si="7"/>
        <v>0.25</v>
      </c>
      <c r="E12" s="12"/>
      <c r="F12" s="12">
        <v>15</v>
      </c>
      <c r="G12" s="17">
        <f t="shared" si="8"/>
        <v>325</v>
      </c>
      <c r="H12" s="18">
        <v>10</v>
      </c>
      <c r="I12" s="17">
        <f t="shared" si="9"/>
        <v>200</v>
      </c>
      <c r="J12" s="18">
        <v>4</v>
      </c>
      <c r="K12" s="17">
        <f t="shared" si="10"/>
        <v>50</v>
      </c>
      <c r="L12" s="18">
        <v>2.0499999999999998</v>
      </c>
      <c r="M12" s="17">
        <f>200-(((H12-L12)*100)*D12)</f>
        <v>1.25</v>
      </c>
      <c r="N12" s="19"/>
      <c r="P12" s="43" t="s">
        <v>27</v>
      </c>
      <c r="Q12" s="128"/>
      <c r="R12" s="20">
        <f t="shared" si="0"/>
        <v>1</v>
      </c>
      <c r="S12" s="128"/>
      <c r="T12" s="20">
        <f t="shared" si="1"/>
        <v>1</v>
      </c>
      <c r="U12" s="128"/>
      <c r="V12" s="20">
        <f t="shared" si="2"/>
        <v>457.14285714285711</v>
      </c>
      <c r="W12" s="128"/>
      <c r="X12" s="20">
        <f t="shared" si="3"/>
        <v>1</v>
      </c>
      <c r="Y12" s="128"/>
      <c r="Z12" s="20">
        <f t="shared" si="4"/>
        <v>400</v>
      </c>
      <c r="AA12" s="129"/>
      <c r="AB12" s="20">
        <f t="shared" si="5"/>
        <v>1</v>
      </c>
      <c r="AC12" s="168"/>
      <c r="AD12" s="156"/>
      <c r="AE12" s="76">
        <f t="shared" si="6"/>
        <v>861.14285714285711</v>
      </c>
    </row>
    <row r="13" spans="2:31" ht="15.6" x14ac:dyDescent="0.3">
      <c r="B13" s="12" t="s">
        <v>4</v>
      </c>
      <c r="C13" s="12">
        <v>600</v>
      </c>
      <c r="D13" s="12">
        <f t="shared" si="7"/>
        <v>0.25</v>
      </c>
      <c r="E13" s="12"/>
      <c r="F13" s="12">
        <v>7</v>
      </c>
      <c r="G13" s="17">
        <f>200-(((F13-H13)*100)*D13)</f>
        <v>225</v>
      </c>
      <c r="H13" s="12">
        <v>8</v>
      </c>
      <c r="I13" s="17">
        <f t="shared" si="9"/>
        <v>200</v>
      </c>
      <c r="J13" s="12">
        <v>14</v>
      </c>
      <c r="K13" s="17">
        <f>200-(((J13-H13)*100)*D13)</f>
        <v>50</v>
      </c>
      <c r="L13" s="12">
        <v>15.95</v>
      </c>
      <c r="M13" s="17">
        <f>200+(((H13-L13)*100)*D13)</f>
        <v>1.2500000000000284</v>
      </c>
      <c r="N13" s="19"/>
      <c r="P13" s="43" t="s">
        <v>28</v>
      </c>
      <c r="Q13" s="128"/>
      <c r="R13" s="20">
        <f t="shared" si="0"/>
        <v>1</v>
      </c>
      <c r="S13" s="128"/>
      <c r="T13" s="20">
        <f t="shared" si="1"/>
        <v>1</v>
      </c>
      <c r="U13" s="128"/>
      <c r="V13" s="20">
        <f t="shared" si="2"/>
        <v>457.14285714285711</v>
      </c>
      <c r="W13" s="128"/>
      <c r="X13" s="20">
        <f t="shared" si="3"/>
        <v>1</v>
      </c>
      <c r="Y13" s="128"/>
      <c r="Z13" s="20">
        <f t="shared" si="4"/>
        <v>400</v>
      </c>
      <c r="AA13" s="129"/>
      <c r="AB13" s="20">
        <f t="shared" si="5"/>
        <v>1</v>
      </c>
      <c r="AC13" s="168"/>
      <c r="AD13" s="156"/>
      <c r="AE13" s="76">
        <f t="shared" si="6"/>
        <v>861.14285714285711</v>
      </c>
    </row>
    <row r="14" spans="2:31" ht="15.6" x14ac:dyDescent="0.3">
      <c r="B14" s="12" t="s">
        <v>5</v>
      </c>
      <c r="C14" s="12">
        <v>42</v>
      </c>
      <c r="D14" s="12">
        <f t="shared" si="7"/>
        <v>3.5714285714285716</v>
      </c>
      <c r="E14" s="12"/>
      <c r="F14" s="12">
        <v>90</v>
      </c>
      <c r="G14" s="17">
        <f>200-((H14-F14))*D14</f>
        <v>235.71428571428572</v>
      </c>
      <c r="H14" s="17">
        <v>80</v>
      </c>
      <c r="I14" s="17">
        <f t="shared" si="9"/>
        <v>200</v>
      </c>
      <c r="J14" s="17">
        <v>38</v>
      </c>
      <c r="K14" s="17">
        <f>200-((H14-J14)*D14)</f>
        <v>50</v>
      </c>
      <c r="L14" s="17">
        <v>24.25</v>
      </c>
      <c r="M14" s="17">
        <f>200-((H14-L14)*D14)</f>
        <v>0.8928571428571388</v>
      </c>
      <c r="N14" s="1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12" t="s">
        <v>6</v>
      </c>
      <c r="C15" s="22">
        <v>7.5231481481481471E-4</v>
      </c>
      <c r="D15" s="23">
        <f>150/(C15*86400)</f>
        <v>2.3076923076923084</v>
      </c>
      <c r="E15" s="12"/>
      <c r="F15" s="22">
        <v>1.9097222222222222E-3</v>
      </c>
      <c r="G15" s="17">
        <f>200+(((H15*86400)-(F15*86400))*D15)</f>
        <v>234.61538461538464</v>
      </c>
      <c r="H15" s="22">
        <v>2.0833333333333333E-3</v>
      </c>
      <c r="I15" s="17">
        <f>200+((H15*86400)-(H15*86400))*D15</f>
        <v>200</v>
      </c>
      <c r="J15" s="22">
        <v>2.8356481481481479E-3</v>
      </c>
      <c r="K15" s="17">
        <f>200+(((H15*86400)-(J15*86400)))*D15</f>
        <v>50.000000000000028</v>
      </c>
      <c r="L15" s="22">
        <v>3.0810185185185181E-3</v>
      </c>
      <c r="M15" s="17">
        <f>200+(((H15*86400)-(L15*86400)))*D15</f>
        <v>1.0769230769230376</v>
      </c>
      <c r="N15" s="19"/>
      <c r="P15" s="37"/>
      <c r="Q15" s="11"/>
      <c r="R15" s="19">
        <f>SUM(R8:R14)</f>
        <v>7</v>
      </c>
      <c r="S15" s="19"/>
      <c r="T15" s="19">
        <f>SUM(T8:T14)</f>
        <v>7</v>
      </c>
      <c r="U15" s="19"/>
      <c r="V15" s="19">
        <f>SUM(V8:V14)</f>
        <v>3199.9999999999991</v>
      </c>
      <c r="W15" s="19"/>
      <c r="X15" s="19">
        <f>SUM(X8:X14)</f>
        <v>7</v>
      </c>
      <c r="Y15" s="19"/>
      <c r="Z15" s="19">
        <f>SUM(Z8:Z14)</f>
        <v>2800</v>
      </c>
      <c r="AA15" s="19"/>
      <c r="AB15" s="19">
        <f>SUM(AB8:AB14)</f>
        <v>7</v>
      </c>
      <c r="AC15" s="19"/>
      <c r="AD15" s="19">
        <f>SUM(AD8:AD14)</f>
        <v>615.38461538461547</v>
      </c>
      <c r="AE15" s="38"/>
    </row>
    <row r="16" spans="2:31" ht="15" customHeight="1" x14ac:dyDescent="0.3">
      <c r="B16" s="11"/>
      <c r="C16" s="102"/>
      <c r="D16" s="103"/>
      <c r="E16" s="11"/>
      <c r="F16" s="102"/>
      <c r="G16" s="19"/>
      <c r="H16" s="102"/>
      <c r="I16" s="19"/>
      <c r="J16" s="102"/>
      <c r="K16" s="19"/>
      <c r="L16" s="102"/>
      <c r="M16" s="19"/>
      <c r="N16" s="19"/>
      <c r="P16" s="37"/>
      <c r="Q16" s="11"/>
      <c r="R16" s="19"/>
      <c r="S16" s="19"/>
      <c r="T16" s="19"/>
      <c r="U16" s="19"/>
      <c r="V16" s="19"/>
      <c r="W16" s="19"/>
      <c r="X16" s="19"/>
      <c r="Y16" s="19"/>
      <c r="Z16" s="19"/>
      <c r="AA16" s="19"/>
      <c r="AB16" s="19"/>
      <c r="AC16" s="19"/>
      <c r="AD16" s="19"/>
      <c r="AE16" s="38"/>
    </row>
    <row r="17" spans="2:31" ht="15.75" customHeight="1" x14ac:dyDescent="0.3">
      <c r="B17" s="11"/>
      <c r="C17" s="102"/>
      <c r="D17" s="103"/>
      <c r="E17" s="11"/>
      <c r="F17" s="102"/>
      <c r="G17" s="19"/>
      <c r="H17" s="102"/>
      <c r="I17" s="19"/>
      <c r="J17" s="102"/>
      <c r="K17" s="19"/>
      <c r="L17" s="102"/>
      <c r="M17" s="19"/>
      <c r="N17" s="19"/>
      <c r="P17" s="37"/>
      <c r="Q17" s="11"/>
      <c r="R17" s="19"/>
      <c r="S17" s="19"/>
      <c r="T17" s="19"/>
      <c r="U17" s="19"/>
      <c r="V17" s="19"/>
      <c r="W17" s="19"/>
      <c r="X17" s="19"/>
      <c r="Y17" s="19"/>
      <c r="Z17" s="19"/>
      <c r="AA17" s="19"/>
      <c r="AB17" s="19"/>
      <c r="AC17" s="172" t="s">
        <v>47</v>
      </c>
      <c r="AD17" s="172"/>
      <c r="AE17" s="107">
        <f>SUM(R15:AD15)</f>
        <v>6643.3846153846143</v>
      </c>
    </row>
    <row r="18" spans="2:31" ht="15" thickBot="1" x14ac:dyDescent="0.35">
      <c r="P18" s="37"/>
      <c r="Q18" s="11"/>
      <c r="R18" s="11"/>
      <c r="S18" s="11"/>
      <c r="T18" s="11"/>
      <c r="U18" s="11"/>
      <c r="V18" s="11"/>
      <c r="W18" s="11"/>
      <c r="X18" s="11"/>
      <c r="Y18" s="11"/>
      <c r="Z18" s="11"/>
      <c r="AA18" s="11"/>
      <c r="AB18" s="11"/>
      <c r="AC18" s="11"/>
      <c r="AD18" s="11"/>
      <c r="AE18" s="45"/>
    </row>
    <row r="19" spans="2:31" ht="15" thickBot="1" x14ac:dyDescent="0.35">
      <c r="B19" s="98" t="s">
        <v>9</v>
      </c>
      <c r="C19" s="98"/>
      <c r="D19" s="98"/>
      <c r="E19" s="98"/>
      <c r="F19" s="98"/>
      <c r="G19" s="98"/>
      <c r="H19" s="98"/>
      <c r="I19" s="98"/>
      <c r="J19" s="98"/>
      <c r="K19" s="98"/>
      <c r="L19" s="96"/>
      <c r="M19" s="96"/>
      <c r="N19" s="96"/>
      <c r="O19" s="96"/>
      <c r="P19" s="97"/>
      <c r="Q19" s="174" t="s">
        <v>1</v>
      </c>
      <c r="R19" s="175"/>
      <c r="S19" s="175" t="s">
        <v>2</v>
      </c>
      <c r="T19" s="175"/>
      <c r="U19" s="151" t="s">
        <v>3</v>
      </c>
      <c r="V19" s="151"/>
      <c r="W19" s="151" t="s">
        <v>36</v>
      </c>
      <c r="X19" s="151"/>
      <c r="Y19" s="151" t="s">
        <v>4</v>
      </c>
      <c r="Z19" s="151"/>
      <c r="AA19" s="151" t="s">
        <v>5</v>
      </c>
      <c r="AB19" s="151"/>
      <c r="AC19" s="151" t="s">
        <v>6</v>
      </c>
      <c r="AD19" s="152"/>
      <c r="AE19" s="75"/>
    </row>
    <row r="20" spans="2:31" ht="15.6" x14ac:dyDescent="0.3">
      <c r="B20" s="12" t="s">
        <v>30</v>
      </c>
      <c r="C20" s="12" t="s">
        <v>12</v>
      </c>
      <c r="D20" s="12" t="s">
        <v>13</v>
      </c>
      <c r="E20" s="12"/>
      <c r="F20" s="12" t="s">
        <v>14</v>
      </c>
      <c r="G20" s="12" t="s">
        <v>15</v>
      </c>
      <c r="H20" s="12" t="s">
        <v>16</v>
      </c>
      <c r="I20" s="12" t="s">
        <v>15</v>
      </c>
      <c r="J20" s="12" t="s">
        <v>17</v>
      </c>
      <c r="K20" s="12" t="s">
        <v>15</v>
      </c>
      <c r="L20" s="14" t="s">
        <v>18</v>
      </c>
      <c r="M20" s="14" t="s">
        <v>15</v>
      </c>
      <c r="N20" s="15"/>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12" t="s">
        <v>20</v>
      </c>
      <c r="C21" s="12">
        <v>280</v>
      </c>
      <c r="D21" s="12">
        <f t="shared" ref="D21:D26" si="11">150/C21</f>
        <v>0.5357142857142857</v>
      </c>
      <c r="E21" s="12"/>
      <c r="F21" s="12">
        <v>6.95</v>
      </c>
      <c r="G21" s="17">
        <f>200-(((H21-F21)*100)*D21)</f>
        <v>245.53571428571431</v>
      </c>
      <c r="H21" s="18">
        <v>6.1</v>
      </c>
      <c r="I21" s="17">
        <f>200-((($H$21-H21)*100)*$D$21)</f>
        <v>200</v>
      </c>
      <c r="J21" s="18">
        <v>3.3</v>
      </c>
      <c r="K21" s="17">
        <f>200-(((H21-J21)*100)*D21)</f>
        <v>50</v>
      </c>
      <c r="L21" s="18">
        <v>2.38</v>
      </c>
      <c r="M21" s="17">
        <f>200-(((H21-L21)*100)*D21)</f>
        <v>0.71428571428572241</v>
      </c>
      <c r="N21" s="19"/>
      <c r="P21" s="48" t="s">
        <v>10</v>
      </c>
      <c r="Q21" s="125">
        <v>6.1</v>
      </c>
      <c r="R21" s="28">
        <f>200-((($H$21-Q21)*100)*$D$21)</f>
        <v>200</v>
      </c>
      <c r="S21" s="125">
        <v>2</v>
      </c>
      <c r="T21" s="28">
        <f>200-((($H$22-S21)*100)*$D$22)</f>
        <v>200</v>
      </c>
      <c r="U21" s="125">
        <v>7</v>
      </c>
      <c r="V21" s="28">
        <f>200+((($H$23-U21)*100)*$D$23)</f>
        <v>200</v>
      </c>
      <c r="W21" s="125">
        <v>8</v>
      </c>
      <c r="X21" s="28">
        <f>200-((($H$24-W21)*100)*$D$24)</f>
        <v>200</v>
      </c>
      <c r="Y21" s="125">
        <v>9</v>
      </c>
      <c r="Z21" s="28">
        <f>200+((($H$25-Y21)*100)*$D$25)</f>
        <v>200</v>
      </c>
      <c r="AA21" s="126">
        <v>70</v>
      </c>
      <c r="AB21" s="28">
        <f>200-(($H$26-AA21)*$D$26)</f>
        <v>200</v>
      </c>
      <c r="AC21" s="5">
        <v>2.3148148148148151E-3</v>
      </c>
      <c r="AD21" s="2">
        <f>IF(AC21*86400&lt;$L$27*86400,(200+(((($H$27*86400)-(AC21*86400)))*$D$27)),1)</f>
        <v>200</v>
      </c>
      <c r="AE21" s="49">
        <f t="shared" ref="AE21:AE28" si="12">R21+T21+V21+X21+Z21+AB21</f>
        <v>1200</v>
      </c>
    </row>
    <row r="22" spans="2:31" ht="15.6" x14ac:dyDescent="0.3">
      <c r="B22" s="12" t="s">
        <v>22</v>
      </c>
      <c r="C22" s="12">
        <v>96</v>
      </c>
      <c r="D22" s="12">
        <f t="shared" si="11"/>
        <v>1.5625</v>
      </c>
      <c r="E22" s="12"/>
      <c r="F22" s="12">
        <v>2.38</v>
      </c>
      <c r="G22" s="17">
        <f t="shared" ref="G22" si="13">200-(((H22-F22)*100)*D22)</f>
        <v>259.375</v>
      </c>
      <c r="H22" s="18">
        <v>2</v>
      </c>
      <c r="I22" s="17">
        <f>200-((($H$22-H22)*100)*$D$22)</f>
        <v>200</v>
      </c>
      <c r="J22" s="18">
        <v>1.04</v>
      </c>
      <c r="K22" s="17">
        <f>200-(((H22-J22)*100)*D22)</f>
        <v>50</v>
      </c>
      <c r="L22" s="18">
        <v>0.72499999999999998</v>
      </c>
      <c r="M22" s="17">
        <f>200-(((H22-L22)*100)*D22)</f>
        <v>0.78125000000002842</v>
      </c>
      <c r="N22" s="19"/>
      <c r="P22" s="42" t="s">
        <v>19</v>
      </c>
      <c r="Q22" s="127"/>
      <c r="R22" s="16">
        <f>IF(Q22&gt;$L$21,(200-((($H$21-Q22)*100)*$D$21)),1)</f>
        <v>1</v>
      </c>
      <c r="S22" s="127"/>
      <c r="T22" s="16">
        <f>IF(S22&gt;$L$22,(200-((($H$22-S22)*100)*$D$22)),1)</f>
        <v>1</v>
      </c>
      <c r="U22" s="127"/>
      <c r="V22" s="16">
        <f>IF(U22&lt;$L$23,(200+((($H$23-U22)*100)*$D$23)),1)</f>
        <v>476.31578947368422</v>
      </c>
      <c r="W22" s="127"/>
      <c r="X22" s="16">
        <f>IF(W22&gt;$L$24,(200-((($H$24-W22)*100)*$D$24)),1)</f>
        <v>1</v>
      </c>
      <c r="Y22" s="127"/>
      <c r="Z22" s="16">
        <f>IF(Y22&lt;$L$25,(200+((($H$25-Y22)*100)*$D$25)),1)</f>
        <v>400</v>
      </c>
      <c r="AA22" s="130"/>
      <c r="AB22" s="16">
        <f>IF(AA22&gt;$L$26,(200-(($H$26-AA22)*$D$26)),1)</f>
        <v>1</v>
      </c>
      <c r="AC22" s="165"/>
      <c r="AD22" s="162">
        <f>IF(AC22*86400&lt;$L$27*86400,(200+(((($H$27*86400)-(AC22*86400)))*$D$27)),1)</f>
        <v>600</v>
      </c>
      <c r="AE22" s="76">
        <f t="shared" si="12"/>
        <v>880.31578947368416</v>
      </c>
    </row>
    <row r="23" spans="2:31" ht="15.6" x14ac:dyDescent="0.3">
      <c r="B23" s="12" t="s">
        <v>24</v>
      </c>
      <c r="C23" s="12">
        <v>380</v>
      </c>
      <c r="D23" s="12">
        <f t="shared" si="11"/>
        <v>0.39473684210526316</v>
      </c>
      <c r="E23" s="12"/>
      <c r="F23" s="12">
        <v>6</v>
      </c>
      <c r="G23" s="17">
        <f>200-(((F23-H23)*100)*D23)</f>
        <v>239.4736842105263</v>
      </c>
      <c r="H23" s="12">
        <v>7</v>
      </c>
      <c r="I23" s="17">
        <f>200+((($H$23-H23)*100)*$D$23)</f>
        <v>200</v>
      </c>
      <c r="J23" s="12">
        <v>10.8</v>
      </c>
      <c r="K23" s="17">
        <f>200-(((J23-H23)*100)*D23)</f>
        <v>49.999999999999972</v>
      </c>
      <c r="L23" s="12">
        <v>12.05</v>
      </c>
      <c r="M23" s="17">
        <f>200+(((H23-L23)*100)*D23)</f>
        <v>0.65789473684208133</v>
      </c>
      <c r="N23" s="19"/>
      <c r="P23" s="43" t="s">
        <v>21</v>
      </c>
      <c r="Q23" s="127"/>
      <c r="R23" s="20">
        <f t="shared" ref="R23:R28" si="14">IF(Q23&gt;$L$21,(200-((($H$21-Q23)*100)*$D$21)),1)</f>
        <v>1</v>
      </c>
      <c r="S23" s="127"/>
      <c r="T23" s="20">
        <f t="shared" ref="T23:T28" si="15">IF(S23&gt;$L$22,(200-((($H$22-S23)*100)*$D$22)),1)</f>
        <v>1</v>
      </c>
      <c r="U23" s="127"/>
      <c r="V23" s="20">
        <f t="shared" ref="V23:V28" si="16">IF(U23&lt;$L$23,(200+((($H$23-U23)*100)*$D$23)),1)</f>
        <v>476.31578947368422</v>
      </c>
      <c r="W23" s="127"/>
      <c r="X23" s="20">
        <f t="shared" ref="X23:X28" si="17">IF(W23&gt;$L$24,(200-((($H$24-W23)*100)*$D$24)),1)</f>
        <v>1</v>
      </c>
      <c r="Y23" s="127"/>
      <c r="Z23" s="20">
        <f t="shared" ref="Z23:Z28" si="18">IF(Y23&lt;$L$25,(200+((($H$25-Y23)*100)*$D$25)),1)</f>
        <v>400</v>
      </c>
      <c r="AA23" s="130"/>
      <c r="AB23" s="20">
        <f t="shared" ref="AB23:AB28" si="19">IF(AA23&gt;$L$26,(200-(($H$26-AA23)*$D$26)),1)</f>
        <v>1</v>
      </c>
      <c r="AC23" s="165"/>
      <c r="AD23" s="163"/>
      <c r="AE23" s="76">
        <f t="shared" si="12"/>
        <v>880.31578947368416</v>
      </c>
    </row>
    <row r="24" spans="2:31" ht="15.6" x14ac:dyDescent="0.3">
      <c r="B24" s="12" t="s">
        <v>26</v>
      </c>
      <c r="C24" s="12">
        <v>500</v>
      </c>
      <c r="D24" s="12">
        <f t="shared" si="11"/>
        <v>0.3</v>
      </c>
      <c r="E24" s="12"/>
      <c r="F24" s="12">
        <v>13.2</v>
      </c>
      <c r="G24" s="17">
        <f t="shared" ref="G24" si="20">200-(((H24-F24)*100)*D24)</f>
        <v>356</v>
      </c>
      <c r="H24" s="18">
        <v>8</v>
      </c>
      <c r="I24" s="17">
        <f>200-((($H$24-H24)*100)*$D$24)</f>
        <v>200</v>
      </c>
      <c r="J24" s="18">
        <v>3</v>
      </c>
      <c r="K24" s="17">
        <f t="shared" ref="K24" si="21">200-(((H24-J24)*100)*D24)</f>
        <v>50</v>
      </c>
      <c r="L24" s="18">
        <v>1.35</v>
      </c>
      <c r="M24" s="17">
        <f>200-(((H24-L24)*100)*D24)</f>
        <v>0.5</v>
      </c>
      <c r="N24" s="19"/>
      <c r="P24" s="43" t="s">
        <v>23</v>
      </c>
      <c r="Q24" s="127"/>
      <c r="R24" s="20">
        <f t="shared" si="14"/>
        <v>1</v>
      </c>
      <c r="S24" s="127"/>
      <c r="T24" s="20">
        <f t="shared" si="15"/>
        <v>1</v>
      </c>
      <c r="U24" s="127"/>
      <c r="V24" s="20">
        <f t="shared" si="16"/>
        <v>476.31578947368422</v>
      </c>
      <c r="W24" s="127"/>
      <c r="X24" s="20">
        <f t="shared" si="17"/>
        <v>1</v>
      </c>
      <c r="Y24" s="127"/>
      <c r="Z24" s="20">
        <f t="shared" si="18"/>
        <v>400</v>
      </c>
      <c r="AA24" s="130"/>
      <c r="AB24" s="20">
        <f t="shared" si="19"/>
        <v>1</v>
      </c>
      <c r="AC24" s="165"/>
      <c r="AD24" s="163"/>
      <c r="AE24" s="76">
        <f t="shared" si="12"/>
        <v>880.31578947368416</v>
      </c>
    </row>
    <row r="25" spans="2:31" ht="15.6" x14ac:dyDescent="0.3">
      <c r="B25" s="12" t="s">
        <v>4</v>
      </c>
      <c r="C25" s="12">
        <v>675</v>
      </c>
      <c r="D25" s="12">
        <f t="shared" si="11"/>
        <v>0.22222222222222221</v>
      </c>
      <c r="E25" s="12"/>
      <c r="F25" s="12">
        <v>7</v>
      </c>
      <c r="G25" s="17">
        <f>200+(((H25-F25)*100)*D25)</f>
        <v>244.44444444444446</v>
      </c>
      <c r="H25" s="12">
        <v>9</v>
      </c>
      <c r="I25" s="17">
        <f>200+((($H$25-H25)*100)*$D$25)</f>
        <v>200</v>
      </c>
      <c r="J25" s="12">
        <v>15.75</v>
      </c>
      <c r="K25" s="17">
        <f>200-(((J25-H25)*100)*D25)</f>
        <v>50</v>
      </c>
      <c r="L25" s="12">
        <v>17.95</v>
      </c>
      <c r="M25" s="17">
        <f>200+(((H25-L25)*100)*D25)</f>
        <v>1.1111111111111427</v>
      </c>
      <c r="N25" s="19"/>
      <c r="P25" s="43" t="s">
        <v>25</v>
      </c>
      <c r="Q25" s="127"/>
      <c r="R25" s="20">
        <f t="shared" si="14"/>
        <v>1</v>
      </c>
      <c r="S25" s="127"/>
      <c r="T25" s="20">
        <f t="shared" si="15"/>
        <v>1</v>
      </c>
      <c r="U25" s="127"/>
      <c r="V25" s="20">
        <f t="shared" si="16"/>
        <v>476.31578947368422</v>
      </c>
      <c r="W25" s="127"/>
      <c r="X25" s="20">
        <f t="shared" si="17"/>
        <v>1</v>
      </c>
      <c r="Y25" s="127"/>
      <c r="Z25" s="20">
        <f t="shared" si="18"/>
        <v>400</v>
      </c>
      <c r="AA25" s="130"/>
      <c r="AB25" s="20">
        <f t="shared" si="19"/>
        <v>1</v>
      </c>
      <c r="AC25" s="165"/>
      <c r="AD25" s="163"/>
      <c r="AE25" s="76">
        <f t="shared" si="12"/>
        <v>880.31578947368416</v>
      </c>
    </row>
    <row r="26" spans="2:31" ht="15.6" x14ac:dyDescent="0.3">
      <c r="B26" s="12" t="s">
        <v>5</v>
      </c>
      <c r="C26" s="12">
        <v>30</v>
      </c>
      <c r="D26" s="12">
        <f t="shared" si="11"/>
        <v>5</v>
      </c>
      <c r="E26" s="12"/>
      <c r="F26" s="12">
        <v>80</v>
      </c>
      <c r="G26" s="17">
        <f>200-((H26-F26))*D26</f>
        <v>250</v>
      </c>
      <c r="H26" s="17">
        <v>70</v>
      </c>
      <c r="I26" s="17">
        <f>200-(($H$26-H26)*$D$26)</f>
        <v>200</v>
      </c>
      <c r="J26" s="17">
        <v>40</v>
      </c>
      <c r="K26" s="17">
        <f>200-((H26-J26)*D26)</f>
        <v>50</v>
      </c>
      <c r="L26" s="17">
        <v>30.2</v>
      </c>
      <c r="M26" s="17">
        <f>200-((H26-L26)*D26)</f>
        <v>1</v>
      </c>
      <c r="N26" s="19"/>
      <c r="P26" s="43" t="s">
        <v>27</v>
      </c>
      <c r="Q26" s="127"/>
      <c r="R26" s="20">
        <f t="shared" si="14"/>
        <v>1</v>
      </c>
      <c r="S26" s="127"/>
      <c r="T26" s="20">
        <f t="shared" si="15"/>
        <v>1</v>
      </c>
      <c r="U26" s="127"/>
      <c r="V26" s="20">
        <f t="shared" si="16"/>
        <v>476.31578947368422</v>
      </c>
      <c r="W26" s="127"/>
      <c r="X26" s="20">
        <f t="shared" si="17"/>
        <v>1</v>
      </c>
      <c r="Y26" s="127"/>
      <c r="Z26" s="20">
        <f t="shared" si="18"/>
        <v>400</v>
      </c>
      <c r="AA26" s="130"/>
      <c r="AB26" s="20">
        <f t="shared" si="19"/>
        <v>1</v>
      </c>
      <c r="AC26" s="165"/>
      <c r="AD26" s="163"/>
      <c r="AE26" s="76">
        <f t="shared" si="12"/>
        <v>880.31578947368416</v>
      </c>
    </row>
    <row r="27" spans="2:31" ht="15.6" x14ac:dyDescent="0.3">
      <c r="B27" s="12" t="s">
        <v>6</v>
      </c>
      <c r="C27" s="22">
        <v>8.6805555555555551E-4</v>
      </c>
      <c r="D27" s="23">
        <f>150/(C27*86400)</f>
        <v>2</v>
      </c>
      <c r="E27" s="12"/>
      <c r="F27" s="22">
        <v>2.0162037037037036E-3</v>
      </c>
      <c r="G27" s="17">
        <f>200+(((H27*86400)-(F27*86400))*D27)</f>
        <v>251.60000000000008</v>
      </c>
      <c r="H27" s="22">
        <v>2.3148148148148151E-3</v>
      </c>
      <c r="I27" s="17">
        <f>200+((($H$27*86400)-(H27*86400))*$D$27)</f>
        <v>200</v>
      </c>
      <c r="J27" s="22">
        <v>3.1828703703703702E-3</v>
      </c>
      <c r="K27" s="17">
        <f>200+(((H27*86400)-(J27*86400)))*D27</f>
        <v>50.000000000000057</v>
      </c>
      <c r="L27" s="22">
        <v>3.4664351851851852E-3</v>
      </c>
      <c r="M27" s="17">
        <f>200+(((H27*86400)-(L27*86400)))*D27</f>
        <v>1.0000000000000568</v>
      </c>
      <c r="N27" s="19"/>
      <c r="P27" s="43" t="s">
        <v>28</v>
      </c>
      <c r="Q27" s="127"/>
      <c r="R27" s="20">
        <f t="shared" si="14"/>
        <v>1</v>
      </c>
      <c r="S27" s="127"/>
      <c r="T27" s="20">
        <f t="shared" si="15"/>
        <v>1</v>
      </c>
      <c r="U27" s="127"/>
      <c r="V27" s="20">
        <f t="shared" si="16"/>
        <v>476.31578947368422</v>
      </c>
      <c r="W27" s="127"/>
      <c r="X27" s="20">
        <f t="shared" si="17"/>
        <v>1</v>
      </c>
      <c r="Y27" s="127"/>
      <c r="Z27" s="20">
        <f t="shared" si="18"/>
        <v>400</v>
      </c>
      <c r="AA27" s="130"/>
      <c r="AB27" s="20">
        <f t="shared" si="19"/>
        <v>1</v>
      </c>
      <c r="AC27" s="165"/>
      <c r="AD27" s="163"/>
      <c r="AE27" s="76">
        <f t="shared" si="12"/>
        <v>880.31578947368416</v>
      </c>
    </row>
    <row r="28" spans="2:31" ht="16.2" thickBot="1" x14ac:dyDescent="0.35">
      <c r="P28" s="46" t="s">
        <v>29</v>
      </c>
      <c r="Q28" s="127"/>
      <c r="R28" s="47">
        <f t="shared" si="14"/>
        <v>1</v>
      </c>
      <c r="S28" s="127"/>
      <c r="T28" s="47">
        <f t="shared" si="15"/>
        <v>1</v>
      </c>
      <c r="U28" s="127"/>
      <c r="V28" s="47">
        <f t="shared" si="16"/>
        <v>476.31578947368422</v>
      </c>
      <c r="W28" s="127"/>
      <c r="X28" s="47">
        <f t="shared" si="17"/>
        <v>1</v>
      </c>
      <c r="Y28" s="127"/>
      <c r="Z28" s="47">
        <f t="shared" si="18"/>
        <v>400</v>
      </c>
      <c r="AA28" s="130"/>
      <c r="AB28" s="47">
        <f t="shared" si="19"/>
        <v>1</v>
      </c>
      <c r="AC28" s="165"/>
      <c r="AD28" s="164"/>
      <c r="AE28" s="77">
        <f t="shared" si="12"/>
        <v>880.31578947368416</v>
      </c>
    </row>
    <row r="29" spans="2:31" ht="18.75" hidden="1" customHeight="1" x14ac:dyDescent="0.3">
      <c r="P29" s="115"/>
      <c r="Q29" s="24"/>
      <c r="R29" s="25">
        <f>SUM(R22:R28)</f>
        <v>7</v>
      </c>
      <c r="S29" s="24"/>
      <c r="T29" s="25">
        <f>SUM(T22:T28)</f>
        <v>7</v>
      </c>
      <c r="U29" s="24"/>
      <c r="V29" s="25">
        <f>SUM(V22:V28)</f>
        <v>3334.2105263157896</v>
      </c>
      <c r="W29" s="24"/>
      <c r="X29" s="25">
        <f>SUM(X22:X28)</f>
        <v>7</v>
      </c>
      <c r="Y29" s="24"/>
      <c r="Z29" s="25">
        <f>SUM(Z22:Z28)</f>
        <v>2800</v>
      </c>
      <c r="AA29" s="26"/>
      <c r="AB29" s="25">
        <f>SUM(AB22:AB28)</f>
        <v>7</v>
      </c>
      <c r="AC29" s="4"/>
      <c r="AD29" s="25">
        <f>SUM(AD22:AD28)</f>
        <v>600</v>
      </c>
      <c r="AE29" s="38"/>
    </row>
    <row r="30" spans="2:31" ht="15.75" customHeight="1" x14ac:dyDescent="0.3">
      <c r="P30" s="115"/>
      <c r="Q30" s="24"/>
      <c r="R30" s="25"/>
      <c r="S30" s="24"/>
      <c r="T30" s="25"/>
      <c r="U30" s="24"/>
      <c r="V30" s="25"/>
      <c r="W30" s="24"/>
      <c r="X30" s="25"/>
      <c r="Y30" s="24"/>
      <c r="Z30" s="25"/>
      <c r="AA30" s="26"/>
      <c r="AB30" s="25"/>
      <c r="AC30" s="4"/>
      <c r="AD30" s="25"/>
      <c r="AE30" s="38"/>
    </row>
    <row r="31" spans="2:31" ht="15.75" customHeight="1" x14ac:dyDescent="0.3">
      <c r="P31" s="115"/>
      <c r="Q31" s="24"/>
      <c r="R31" s="25"/>
      <c r="S31" s="24"/>
      <c r="T31" s="25"/>
      <c r="U31" s="24"/>
      <c r="V31" s="25"/>
      <c r="W31" s="24"/>
      <c r="X31" s="25"/>
      <c r="Y31" s="24"/>
      <c r="Z31" s="25"/>
      <c r="AA31" s="26"/>
      <c r="AB31" s="25"/>
      <c r="AC31" s="171" t="s">
        <v>48</v>
      </c>
      <c r="AD31" s="171"/>
      <c r="AE31" s="116">
        <f>SUM(R29:AD29)</f>
        <v>6762.21052631579</v>
      </c>
    </row>
    <row r="32" spans="2:31" s="7" customFormat="1" ht="15.75" customHeight="1" x14ac:dyDescent="0.3">
      <c r="P32" s="115"/>
      <c r="Q32" s="24"/>
      <c r="R32" s="25"/>
      <c r="S32" s="24"/>
      <c r="T32" s="25"/>
      <c r="U32" s="24"/>
      <c r="V32" s="25"/>
      <c r="W32" s="24"/>
      <c r="X32" s="25"/>
      <c r="Y32" s="24"/>
      <c r="Z32" s="25"/>
      <c r="AA32" s="26"/>
      <c r="AB32" s="25"/>
      <c r="AC32" s="105"/>
      <c r="AD32" s="105"/>
      <c r="AE32" s="117"/>
    </row>
    <row r="33" spans="3:31" ht="15.75" customHeight="1" thickBot="1" x14ac:dyDescent="0.35">
      <c r="P33" s="118"/>
      <c r="Q33" s="119"/>
      <c r="R33" s="73"/>
      <c r="S33" s="119"/>
      <c r="T33" s="73"/>
      <c r="U33" s="119"/>
      <c r="V33" s="73"/>
      <c r="W33" s="119"/>
      <c r="X33" s="73"/>
      <c r="Y33" s="119"/>
      <c r="Z33" s="73"/>
      <c r="AA33" s="120"/>
      <c r="AB33" s="173" t="s">
        <v>49</v>
      </c>
      <c r="AC33" s="173"/>
      <c r="AD33" s="173"/>
      <c r="AE33" s="121">
        <f>SUM(AE17+AE31)</f>
        <v>13405.595141700403</v>
      </c>
    </row>
    <row r="35" spans="3:31" ht="111.75" customHeight="1" x14ac:dyDescent="0.3">
      <c r="C35" s="22"/>
      <c r="D35" s="27"/>
      <c r="P35" s="169" t="s">
        <v>45</v>
      </c>
      <c r="Q35" s="170"/>
      <c r="R35" s="170"/>
      <c r="S35" s="170"/>
      <c r="T35" s="170"/>
      <c r="U35" s="170"/>
      <c r="V35" s="170"/>
      <c r="W35" s="170"/>
      <c r="X35" s="170"/>
      <c r="Y35" s="170"/>
      <c r="Z35" s="170"/>
      <c r="AA35" s="170"/>
      <c r="AB35" s="170"/>
      <c r="AC35" s="170"/>
      <c r="AD35" s="170"/>
      <c r="AE35" s="170"/>
    </row>
  </sheetData>
  <sheetProtection sheet="1" objects="1" scenarios="1" selectLockedCells="1"/>
  <mergeCells count="24">
    <mergeCell ref="P1:AE1"/>
    <mergeCell ref="Q5:R5"/>
    <mergeCell ref="S5:T5"/>
    <mergeCell ref="U5:V5"/>
    <mergeCell ref="W5:X5"/>
    <mergeCell ref="Y5:Z5"/>
    <mergeCell ref="AA5:AB5"/>
    <mergeCell ref="AC5:AD5"/>
    <mergeCell ref="AC22:AC28"/>
    <mergeCell ref="AD22:AD28"/>
    <mergeCell ref="P35:AE35"/>
    <mergeCell ref="Q3:R3"/>
    <mergeCell ref="AC31:AD31"/>
    <mergeCell ref="AC17:AD17"/>
    <mergeCell ref="AB33:AD33"/>
    <mergeCell ref="AC8:AC14"/>
    <mergeCell ref="AD8:AD14"/>
    <mergeCell ref="Q19:R19"/>
    <mergeCell ref="S19:T19"/>
    <mergeCell ref="U19:V19"/>
    <mergeCell ref="W19:X19"/>
    <mergeCell ref="Y19:Z19"/>
    <mergeCell ref="AA19:AB19"/>
    <mergeCell ref="AC19:AD19"/>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35"/>
  <sheetViews>
    <sheetView showGridLines="0" topLeftCell="A3" workbookViewId="0">
      <selection activeCell="AA22" sqref="AA22:AA28"/>
    </sheetView>
  </sheetViews>
  <sheetFormatPr defaultColWidth="9.33203125" defaultRowHeight="14.4" x14ac:dyDescent="0.3"/>
  <cols>
    <col min="1" max="1" width="6.109375" style="6" customWidth="1"/>
    <col min="2" max="2" width="10.5546875" style="6" hidden="1" customWidth="1"/>
    <col min="3" max="3" width="9.33203125" style="6" hidden="1" customWidth="1"/>
    <col min="4" max="4" width="13" style="6" hidden="1" customWidth="1"/>
    <col min="5" max="5" width="4.6640625" style="6" hidden="1" customWidth="1"/>
    <col min="6" max="15" width="9.33203125" style="6" hidden="1" customWidth="1"/>
    <col min="16" max="16" width="23.109375" style="6" customWidth="1"/>
    <col min="17" max="30" width="9.6640625" style="6" customWidth="1"/>
    <col min="31" max="31" width="13.44140625" style="6" customWidth="1"/>
    <col min="32" max="16384" width="9.33203125" style="6"/>
  </cols>
  <sheetData>
    <row r="1" spans="2:31" s="32" customFormat="1" ht="18" x14ac:dyDescent="0.3">
      <c r="P1" s="148" t="s">
        <v>46</v>
      </c>
      <c r="Q1" s="149"/>
      <c r="R1" s="149"/>
      <c r="S1" s="149"/>
      <c r="T1" s="149"/>
      <c r="U1" s="149"/>
      <c r="V1" s="149"/>
      <c r="W1" s="149"/>
      <c r="X1" s="149"/>
      <c r="Y1" s="149"/>
      <c r="Z1" s="149"/>
      <c r="AA1" s="149"/>
      <c r="AB1" s="149"/>
      <c r="AC1" s="149"/>
      <c r="AD1" s="149"/>
      <c r="AE1" s="150"/>
    </row>
    <row r="2" spans="2:31" s="7" customFormat="1" ht="18" x14ac:dyDescent="0.3">
      <c r="P2" s="33"/>
      <c r="Q2" s="8"/>
      <c r="R2" s="8"/>
      <c r="S2" s="8"/>
      <c r="T2" s="8"/>
      <c r="U2" s="8"/>
      <c r="V2" s="8"/>
      <c r="W2" s="8"/>
      <c r="X2" s="8"/>
      <c r="Y2" s="8"/>
      <c r="Z2" s="8"/>
      <c r="AA2" s="8"/>
      <c r="AB2" s="8"/>
      <c r="AC2" s="8"/>
      <c r="AD2" s="8"/>
      <c r="AE2" s="34"/>
    </row>
    <row r="3" spans="2:31" s="9" customFormat="1" ht="18" x14ac:dyDescent="0.3">
      <c r="P3" s="35" t="s">
        <v>33</v>
      </c>
      <c r="Q3" s="158" t="s">
        <v>40</v>
      </c>
      <c r="R3" s="159"/>
      <c r="S3" s="10"/>
      <c r="T3" s="10"/>
      <c r="U3" s="10"/>
      <c r="V3" s="10"/>
      <c r="W3" s="10"/>
      <c r="X3" s="10"/>
      <c r="Y3" s="10"/>
      <c r="Z3" s="10"/>
      <c r="AA3" s="10"/>
      <c r="AB3" s="10"/>
      <c r="AC3" s="10"/>
      <c r="AD3" s="10"/>
      <c r="AE3" s="36"/>
    </row>
    <row r="4" spans="2:31" ht="15" thickBot="1" x14ac:dyDescent="0.35">
      <c r="P4" s="37"/>
      <c r="Q4" s="11"/>
      <c r="R4" s="11"/>
      <c r="S4" s="11"/>
      <c r="T4" s="11"/>
      <c r="U4" s="11"/>
      <c r="V4" s="11"/>
      <c r="W4" s="11"/>
      <c r="X4" s="11"/>
      <c r="Y4" s="11"/>
      <c r="Z4" s="11"/>
      <c r="AA4" s="11"/>
      <c r="AB4" s="11"/>
      <c r="AC4" s="11"/>
      <c r="AD4" s="11"/>
      <c r="AE4" s="38"/>
    </row>
    <row r="5" spans="2:31" ht="15" thickBot="1" x14ac:dyDescent="0.35">
      <c r="P5" s="37"/>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12" t="s">
        <v>9</v>
      </c>
      <c r="C7" s="12"/>
      <c r="D7" s="12"/>
      <c r="E7" s="12"/>
      <c r="F7" s="12"/>
      <c r="G7" s="12"/>
      <c r="H7" s="12"/>
      <c r="I7" s="12"/>
      <c r="J7" s="12"/>
      <c r="K7" s="12"/>
      <c r="P7" s="48" t="s">
        <v>10</v>
      </c>
      <c r="Q7" s="125">
        <v>6.9</v>
      </c>
      <c r="R7" s="28">
        <f>200-((($H$9-Q7)*100)*$D$9)</f>
        <v>200</v>
      </c>
      <c r="S7" s="125">
        <v>2.2000000000000002</v>
      </c>
      <c r="T7" s="28">
        <f>200-((($H$10-S7)*100)*$D$10)</f>
        <v>200</v>
      </c>
      <c r="U7" s="125">
        <v>6</v>
      </c>
      <c r="V7" s="28">
        <f>200+((($H$11-U7)*100)*$D$11)</f>
        <v>200</v>
      </c>
      <c r="W7" s="125">
        <v>10</v>
      </c>
      <c r="X7" s="28">
        <f>200-((($H$12-W7)*100)*$D$12)</f>
        <v>200</v>
      </c>
      <c r="Y7" s="125">
        <v>8</v>
      </c>
      <c r="Z7" s="28">
        <f>200+((($H$13-Y7)*100)*$D$13)</f>
        <v>200</v>
      </c>
      <c r="AA7" s="126">
        <v>80</v>
      </c>
      <c r="AB7" s="28">
        <f>200-(($H$14-AA7)*$D$14)</f>
        <v>200</v>
      </c>
      <c r="AC7" s="5">
        <v>2.0833333333333333E-3</v>
      </c>
      <c r="AD7" s="2">
        <f>IF(AC7*86400&lt;$L$15*86400,(200+(((($H$15*86400)-(AC7*86400)))*$D$15)),1)</f>
        <v>200</v>
      </c>
      <c r="AE7" s="49">
        <f>R7+T7+V7+X7+Z7+AB7</f>
        <v>1200</v>
      </c>
    </row>
    <row r="8" spans="2:31" ht="15.6" x14ac:dyDescent="0.3">
      <c r="B8" s="12" t="s">
        <v>11</v>
      </c>
      <c r="C8" s="12" t="s">
        <v>12</v>
      </c>
      <c r="D8" s="12" t="s">
        <v>13</v>
      </c>
      <c r="E8" s="12"/>
      <c r="F8" s="12" t="s">
        <v>14</v>
      </c>
      <c r="G8" s="12" t="s">
        <v>15</v>
      </c>
      <c r="H8" s="12" t="s">
        <v>16</v>
      </c>
      <c r="I8" s="12" t="s">
        <v>15</v>
      </c>
      <c r="J8" s="12" t="s">
        <v>17</v>
      </c>
      <c r="K8" s="12" t="s">
        <v>15</v>
      </c>
      <c r="L8" s="14" t="s">
        <v>18</v>
      </c>
      <c r="M8" s="14" t="s">
        <v>15</v>
      </c>
      <c r="N8" s="15"/>
      <c r="P8" s="42" t="s">
        <v>19</v>
      </c>
      <c r="Q8" s="128"/>
      <c r="R8" s="16">
        <f>IF(Q8&gt;$L$9,(200-((($H$9-Q8)*100)*$D$9)),1)</f>
        <v>1</v>
      </c>
      <c r="S8" s="128"/>
      <c r="T8" s="16">
        <f>IF(S8&gt;$L$10,(200-((($H$10-S8)*100)*$D$10)),1)</f>
        <v>1</v>
      </c>
      <c r="U8" s="128"/>
      <c r="V8" s="16">
        <f>IF(U8&lt;$L$11,(200+((($H$11-U8)*100)*$D$11)),1)</f>
        <v>457.14285714285711</v>
      </c>
      <c r="W8" s="128"/>
      <c r="X8" s="16">
        <f>IF(W8&gt;$L$12,(200-((($H$12-W8)*100)*$D$12)),1)</f>
        <v>1</v>
      </c>
      <c r="Y8" s="128"/>
      <c r="Z8" s="16">
        <f>IF(Y8&lt;$L$13,(200+((($H$13-Y8)*100)*$D$13)),1)</f>
        <v>400</v>
      </c>
      <c r="AA8" s="129"/>
      <c r="AB8" s="16">
        <f>IF(AA8&gt;$L$14,(200-(($H$14-AA8)*$D$14)),1)</f>
        <v>1</v>
      </c>
      <c r="AC8" s="168"/>
      <c r="AD8" s="155">
        <f>IF(AC8*86400&lt;$L$15*86400,(200+(((($H$15*86400)-(AC8*86400)))*$D$15)),1)</f>
        <v>615.38461538461547</v>
      </c>
      <c r="AE8" s="76">
        <f>R8+T8+V8+X8+Z8+AB8</f>
        <v>861.14285714285711</v>
      </c>
    </row>
    <row r="9" spans="2:31" ht="15.6" x14ac:dyDescent="0.3">
      <c r="B9" s="12" t="s">
        <v>20</v>
      </c>
      <c r="C9" s="12">
        <v>330</v>
      </c>
      <c r="D9" s="12">
        <f>150/C9</f>
        <v>0.45454545454545453</v>
      </c>
      <c r="E9" s="12"/>
      <c r="F9" s="12">
        <v>7.87</v>
      </c>
      <c r="G9" s="17">
        <f>200-(((H9-F9)*100)*D9)</f>
        <v>244.09090909090907</v>
      </c>
      <c r="H9" s="18">
        <v>6.9</v>
      </c>
      <c r="I9" s="17">
        <f>200-(((H9-H9)*100)*D9)</f>
        <v>200</v>
      </c>
      <c r="J9" s="18">
        <v>3.6</v>
      </c>
      <c r="K9" s="17">
        <f>200-(((H9-J9)*100)*D9)</f>
        <v>50</v>
      </c>
      <c r="L9" s="18">
        <v>2.52</v>
      </c>
      <c r="M9" s="17">
        <f>200-(((H9-L9)*100)*D9)</f>
        <v>0.90909090909087809</v>
      </c>
      <c r="N9" s="19"/>
      <c r="P9" s="43" t="s">
        <v>21</v>
      </c>
      <c r="Q9" s="128"/>
      <c r="R9" s="20">
        <f t="shared" ref="R9:R14" si="0">IF(Q9&gt;$L$9,(200-((($H$9-Q9)*100)*$D$9)),1)</f>
        <v>1</v>
      </c>
      <c r="S9" s="128"/>
      <c r="T9" s="20">
        <f t="shared" ref="T9:T14" si="1">IF(S9&gt;$L$10,(200-((($H$10-S9)*100)*$D$10)),1)</f>
        <v>1</v>
      </c>
      <c r="U9" s="128"/>
      <c r="V9" s="20">
        <f t="shared" ref="V9:V14" si="2">IF(U9&lt;$L$11,(200+((($H$11-U9)*100)*$D$11)),1)</f>
        <v>457.14285714285711</v>
      </c>
      <c r="W9" s="128"/>
      <c r="X9" s="20">
        <f t="shared" ref="X9:X14" si="3">IF(W9&gt;$L$12,(200-((($H$12-W9)*100)*$D$12)),1)</f>
        <v>1</v>
      </c>
      <c r="Y9" s="128"/>
      <c r="Z9" s="20">
        <f t="shared" ref="Z9:Z14" si="4">IF(Y9&lt;$L$13,(200+((($H$13-Y9)*100)*$D$13)),1)</f>
        <v>400</v>
      </c>
      <c r="AA9" s="129"/>
      <c r="AB9" s="20">
        <f t="shared" ref="AB9:AB14" si="5">IF(AA9&gt;$L$14,(200-(($H$14-AA9)*$D$14)),1)</f>
        <v>1</v>
      </c>
      <c r="AC9" s="168"/>
      <c r="AD9" s="156"/>
      <c r="AE9" s="76">
        <f t="shared" ref="AE9:AE14" si="6">R9+T9+V9+X9+Z9+AB9</f>
        <v>861.14285714285711</v>
      </c>
    </row>
    <row r="10" spans="2:31" ht="15.6" x14ac:dyDescent="0.3">
      <c r="B10" s="12" t="s">
        <v>22</v>
      </c>
      <c r="C10" s="12">
        <v>107</v>
      </c>
      <c r="D10" s="12">
        <f t="shared" ref="D10:D14" si="7">150/C10</f>
        <v>1.4018691588785046</v>
      </c>
      <c r="E10" s="12"/>
      <c r="F10" s="12">
        <v>2.8</v>
      </c>
      <c r="G10" s="17">
        <f t="shared" ref="G10:G12" si="8">200-(((H10-F10)*100)*D10)</f>
        <v>284.11214953271019</v>
      </c>
      <c r="H10" s="18">
        <v>2.2000000000000002</v>
      </c>
      <c r="I10" s="17">
        <f t="shared" ref="I10:I14" si="9">200-(((H10-H10)*100)*D10)</f>
        <v>200</v>
      </c>
      <c r="J10" s="18">
        <v>1.1299999999999999</v>
      </c>
      <c r="K10" s="17">
        <f t="shared" ref="K10:K12" si="10">200-(((H10-J10)*100)*D10)</f>
        <v>49.999999999999972</v>
      </c>
      <c r="L10" s="18">
        <v>0.78</v>
      </c>
      <c r="M10" s="17">
        <f>200-(((H10-L10)*100)*D10)</f>
        <v>0.93457943925230325</v>
      </c>
      <c r="N10" s="19"/>
      <c r="P10" s="43" t="s">
        <v>23</v>
      </c>
      <c r="Q10" s="128"/>
      <c r="R10" s="20">
        <f t="shared" si="0"/>
        <v>1</v>
      </c>
      <c r="S10" s="128"/>
      <c r="T10" s="20">
        <f t="shared" si="1"/>
        <v>1</v>
      </c>
      <c r="U10" s="128"/>
      <c r="V10" s="20">
        <f t="shared" si="2"/>
        <v>457.14285714285711</v>
      </c>
      <c r="W10" s="128"/>
      <c r="X10" s="20">
        <f t="shared" si="3"/>
        <v>1</v>
      </c>
      <c r="Y10" s="128"/>
      <c r="Z10" s="20">
        <f t="shared" si="4"/>
        <v>400</v>
      </c>
      <c r="AA10" s="129"/>
      <c r="AB10" s="20">
        <f t="shared" si="5"/>
        <v>1</v>
      </c>
      <c r="AC10" s="168"/>
      <c r="AD10" s="156"/>
      <c r="AE10" s="76">
        <f t="shared" si="6"/>
        <v>861.14285714285711</v>
      </c>
    </row>
    <row r="11" spans="2:31" ht="15.6" x14ac:dyDescent="0.3">
      <c r="B11" s="12" t="s">
        <v>24</v>
      </c>
      <c r="C11" s="12">
        <v>350</v>
      </c>
      <c r="D11" s="12">
        <f t="shared" si="7"/>
        <v>0.42857142857142855</v>
      </c>
      <c r="E11" s="12"/>
      <c r="F11" s="12">
        <v>4</v>
      </c>
      <c r="G11" s="17">
        <f>200-(((F11-H11)*100)*D11)</f>
        <v>285.71428571428572</v>
      </c>
      <c r="H11" s="12">
        <v>6</v>
      </c>
      <c r="I11" s="17">
        <f t="shared" si="9"/>
        <v>200</v>
      </c>
      <c r="J11" s="12">
        <v>9.5</v>
      </c>
      <c r="K11" s="17">
        <f>200-(((J11-H11)*100)*D11)</f>
        <v>50</v>
      </c>
      <c r="L11" s="12">
        <v>10.65</v>
      </c>
      <c r="M11" s="17">
        <f>200+(((H11-L11)*100)*D11)</f>
        <v>0.71428571428569398</v>
      </c>
      <c r="N11" s="19"/>
      <c r="P11" s="43" t="s">
        <v>25</v>
      </c>
      <c r="Q11" s="128"/>
      <c r="R11" s="20">
        <f t="shared" si="0"/>
        <v>1</v>
      </c>
      <c r="S11" s="128"/>
      <c r="T11" s="20">
        <f t="shared" si="1"/>
        <v>1</v>
      </c>
      <c r="U11" s="128"/>
      <c r="V11" s="20">
        <f t="shared" si="2"/>
        <v>457.14285714285711</v>
      </c>
      <c r="W11" s="128"/>
      <c r="X11" s="20">
        <f t="shared" si="3"/>
        <v>1</v>
      </c>
      <c r="Y11" s="128"/>
      <c r="Z11" s="20">
        <f t="shared" si="4"/>
        <v>400</v>
      </c>
      <c r="AA11" s="129"/>
      <c r="AB11" s="20">
        <f t="shared" si="5"/>
        <v>1</v>
      </c>
      <c r="AC11" s="168"/>
      <c r="AD11" s="156"/>
      <c r="AE11" s="76">
        <f t="shared" si="6"/>
        <v>861.14285714285711</v>
      </c>
    </row>
    <row r="12" spans="2:31" ht="15.6" x14ac:dyDescent="0.3">
      <c r="B12" s="12" t="s">
        <v>26</v>
      </c>
      <c r="C12" s="12">
        <v>600</v>
      </c>
      <c r="D12" s="12">
        <f t="shared" si="7"/>
        <v>0.25</v>
      </c>
      <c r="E12" s="12"/>
      <c r="F12" s="12">
        <v>15</v>
      </c>
      <c r="G12" s="17">
        <f t="shared" si="8"/>
        <v>325</v>
      </c>
      <c r="H12" s="18">
        <v>10</v>
      </c>
      <c r="I12" s="17">
        <f t="shared" si="9"/>
        <v>200</v>
      </c>
      <c r="J12" s="18">
        <v>4</v>
      </c>
      <c r="K12" s="17">
        <f t="shared" si="10"/>
        <v>50</v>
      </c>
      <c r="L12" s="18">
        <v>2.0499999999999998</v>
      </c>
      <c r="M12" s="17">
        <f>200-(((H12-L12)*100)*D12)</f>
        <v>1.25</v>
      </c>
      <c r="N12" s="19"/>
      <c r="P12" s="43" t="s">
        <v>27</v>
      </c>
      <c r="Q12" s="128"/>
      <c r="R12" s="20">
        <f t="shared" si="0"/>
        <v>1</v>
      </c>
      <c r="S12" s="128"/>
      <c r="T12" s="20">
        <f t="shared" si="1"/>
        <v>1</v>
      </c>
      <c r="U12" s="128"/>
      <c r="V12" s="20">
        <f t="shared" si="2"/>
        <v>457.14285714285711</v>
      </c>
      <c r="W12" s="128"/>
      <c r="X12" s="20">
        <f t="shared" si="3"/>
        <v>1</v>
      </c>
      <c r="Y12" s="128"/>
      <c r="Z12" s="20">
        <f t="shared" si="4"/>
        <v>400</v>
      </c>
      <c r="AA12" s="129"/>
      <c r="AB12" s="20">
        <f t="shared" si="5"/>
        <v>1</v>
      </c>
      <c r="AC12" s="168"/>
      <c r="AD12" s="156"/>
      <c r="AE12" s="76">
        <f t="shared" si="6"/>
        <v>861.14285714285711</v>
      </c>
    </row>
    <row r="13" spans="2:31" ht="15.6" x14ac:dyDescent="0.3">
      <c r="B13" s="12" t="s">
        <v>4</v>
      </c>
      <c r="C13" s="12">
        <v>600</v>
      </c>
      <c r="D13" s="12">
        <f t="shared" si="7"/>
        <v>0.25</v>
      </c>
      <c r="E13" s="12"/>
      <c r="F13" s="12">
        <v>7</v>
      </c>
      <c r="G13" s="17">
        <f>200-(((F13-H13)*100)*D13)</f>
        <v>225</v>
      </c>
      <c r="H13" s="12">
        <v>8</v>
      </c>
      <c r="I13" s="17">
        <f t="shared" si="9"/>
        <v>200</v>
      </c>
      <c r="J13" s="12">
        <v>14</v>
      </c>
      <c r="K13" s="17">
        <f>200-(((J13-H13)*100)*D13)</f>
        <v>50</v>
      </c>
      <c r="L13" s="12">
        <v>15.95</v>
      </c>
      <c r="M13" s="17">
        <f>200+(((H13-L13)*100)*D13)</f>
        <v>1.2500000000000284</v>
      </c>
      <c r="N13" s="19"/>
      <c r="P13" s="43" t="s">
        <v>28</v>
      </c>
      <c r="Q13" s="128"/>
      <c r="R13" s="20">
        <f t="shared" si="0"/>
        <v>1</v>
      </c>
      <c r="S13" s="128"/>
      <c r="T13" s="20">
        <f t="shared" si="1"/>
        <v>1</v>
      </c>
      <c r="U13" s="128"/>
      <c r="V13" s="20">
        <f t="shared" si="2"/>
        <v>457.14285714285711</v>
      </c>
      <c r="W13" s="128"/>
      <c r="X13" s="20">
        <f t="shared" si="3"/>
        <v>1</v>
      </c>
      <c r="Y13" s="128"/>
      <c r="Z13" s="20">
        <f t="shared" si="4"/>
        <v>400</v>
      </c>
      <c r="AA13" s="129"/>
      <c r="AB13" s="20">
        <f t="shared" si="5"/>
        <v>1</v>
      </c>
      <c r="AC13" s="168"/>
      <c r="AD13" s="156"/>
      <c r="AE13" s="76">
        <f t="shared" si="6"/>
        <v>861.14285714285711</v>
      </c>
    </row>
    <row r="14" spans="2:31" ht="15.6" x14ac:dyDescent="0.3">
      <c r="B14" s="12" t="s">
        <v>5</v>
      </c>
      <c r="C14" s="12">
        <v>42</v>
      </c>
      <c r="D14" s="12">
        <f t="shared" si="7"/>
        <v>3.5714285714285716</v>
      </c>
      <c r="E14" s="12"/>
      <c r="F14" s="12">
        <v>90</v>
      </c>
      <c r="G14" s="17">
        <f>200-((H14-F14))*D14</f>
        <v>235.71428571428572</v>
      </c>
      <c r="H14" s="17">
        <v>80</v>
      </c>
      <c r="I14" s="17">
        <f t="shared" si="9"/>
        <v>200</v>
      </c>
      <c r="J14" s="17">
        <v>38</v>
      </c>
      <c r="K14" s="17">
        <f>200-((H14-J14)*D14)</f>
        <v>50</v>
      </c>
      <c r="L14" s="17">
        <v>24.25</v>
      </c>
      <c r="M14" s="17">
        <f>200-((H14-L14)*D14)</f>
        <v>0.8928571428571388</v>
      </c>
      <c r="N14" s="1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12" t="s">
        <v>6</v>
      </c>
      <c r="C15" s="22">
        <v>7.5231481481481471E-4</v>
      </c>
      <c r="D15" s="23">
        <f>150/(C15*86400)</f>
        <v>2.3076923076923084</v>
      </c>
      <c r="E15" s="12"/>
      <c r="F15" s="22">
        <v>1.9097222222222222E-3</v>
      </c>
      <c r="G15" s="17">
        <f>200+(((H15*86400)-(F15*86400))*D15)</f>
        <v>234.61538461538464</v>
      </c>
      <c r="H15" s="22">
        <v>2.0833333333333333E-3</v>
      </c>
      <c r="I15" s="17">
        <f>200+((H15*86400)-(H15*86400))*D15</f>
        <v>200</v>
      </c>
      <c r="J15" s="22">
        <v>2.8356481481481479E-3</v>
      </c>
      <c r="K15" s="17">
        <f>200+(((H15*86400)-(J15*86400)))*D15</f>
        <v>50.000000000000028</v>
      </c>
      <c r="L15" s="22">
        <v>3.0810185185185181E-3</v>
      </c>
      <c r="M15" s="17">
        <f>200+(((H15*86400)-(L15*86400)))*D15</f>
        <v>1.0769230769230376</v>
      </c>
      <c r="N15" s="19"/>
      <c r="P15" s="37"/>
      <c r="Q15" s="11"/>
      <c r="R15" s="19">
        <f>SUM(R8:R14)</f>
        <v>7</v>
      </c>
      <c r="S15" s="19"/>
      <c r="T15" s="19">
        <f>SUM(T8:T14)</f>
        <v>7</v>
      </c>
      <c r="U15" s="19"/>
      <c r="V15" s="19">
        <f>SUM(V8:V14)</f>
        <v>3199.9999999999991</v>
      </c>
      <c r="W15" s="19"/>
      <c r="X15" s="19">
        <f>SUM(X8:X14)</f>
        <v>7</v>
      </c>
      <c r="Y15" s="19"/>
      <c r="Z15" s="19">
        <f>SUM(Z8:Z14)</f>
        <v>2800</v>
      </c>
      <c r="AA15" s="19"/>
      <c r="AB15" s="19">
        <f>SUM(AB8:AB14)</f>
        <v>7</v>
      </c>
      <c r="AC15" s="19"/>
      <c r="AD15" s="19">
        <f>SUM(AD8:AD14)</f>
        <v>615.38461538461547</v>
      </c>
      <c r="AE15" s="38"/>
    </row>
    <row r="16" spans="2:31" ht="15" customHeight="1" x14ac:dyDescent="0.3">
      <c r="B16" s="11"/>
      <c r="C16" s="102"/>
      <c r="D16" s="103"/>
      <c r="E16" s="11"/>
      <c r="F16" s="102"/>
      <c r="G16" s="19"/>
      <c r="H16" s="102"/>
      <c r="I16" s="19"/>
      <c r="J16" s="102"/>
      <c r="K16" s="19"/>
      <c r="L16" s="102"/>
      <c r="M16" s="19"/>
      <c r="N16" s="19"/>
      <c r="P16" s="37"/>
      <c r="Q16" s="11"/>
      <c r="R16" s="19"/>
      <c r="S16" s="19"/>
      <c r="T16" s="19"/>
      <c r="U16" s="19"/>
      <c r="V16" s="19"/>
      <c r="W16" s="19"/>
      <c r="X16" s="19"/>
      <c r="Y16" s="19"/>
      <c r="Z16" s="19"/>
      <c r="AA16" s="19"/>
      <c r="AB16" s="19"/>
      <c r="AC16" s="19"/>
      <c r="AD16" s="19"/>
      <c r="AE16" s="38"/>
    </row>
    <row r="17" spans="2:31" ht="15.75" customHeight="1" x14ac:dyDescent="0.3">
      <c r="B17" s="11"/>
      <c r="C17" s="102"/>
      <c r="D17" s="103"/>
      <c r="E17" s="11"/>
      <c r="F17" s="102"/>
      <c r="G17" s="19"/>
      <c r="H17" s="102"/>
      <c r="I17" s="19"/>
      <c r="J17" s="102"/>
      <c r="K17" s="19"/>
      <c r="L17" s="102"/>
      <c r="M17" s="19"/>
      <c r="N17" s="19"/>
      <c r="P17" s="37"/>
      <c r="Q17" s="11"/>
      <c r="R17" s="19"/>
      <c r="S17" s="19"/>
      <c r="T17" s="19"/>
      <c r="U17" s="19"/>
      <c r="V17" s="19"/>
      <c r="W17" s="19"/>
      <c r="X17" s="19"/>
      <c r="Y17" s="19"/>
      <c r="Z17" s="19"/>
      <c r="AA17" s="19"/>
      <c r="AB17" s="19"/>
      <c r="AC17" s="172" t="s">
        <v>47</v>
      </c>
      <c r="AD17" s="172"/>
      <c r="AE17" s="107">
        <f>SUM(R15:AD15)</f>
        <v>6643.3846153846143</v>
      </c>
    </row>
    <row r="18" spans="2:31" ht="15" thickBot="1" x14ac:dyDescent="0.35">
      <c r="P18" s="37"/>
      <c r="Q18" s="11"/>
      <c r="R18" s="11"/>
      <c r="S18" s="11"/>
      <c r="T18" s="11"/>
      <c r="U18" s="11"/>
      <c r="V18" s="11"/>
      <c r="W18" s="11"/>
      <c r="X18" s="11"/>
      <c r="Y18" s="11"/>
      <c r="Z18" s="11"/>
      <c r="AA18" s="11"/>
      <c r="AB18" s="11"/>
      <c r="AC18" s="11"/>
      <c r="AD18" s="11"/>
      <c r="AE18" s="45"/>
    </row>
    <row r="19" spans="2:31" ht="15" thickBot="1" x14ac:dyDescent="0.35">
      <c r="B19" s="98" t="s">
        <v>9</v>
      </c>
      <c r="C19" s="98"/>
      <c r="D19" s="98"/>
      <c r="E19" s="98"/>
      <c r="F19" s="98"/>
      <c r="G19" s="98"/>
      <c r="H19" s="98"/>
      <c r="I19" s="98"/>
      <c r="J19" s="98"/>
      <c r="K19" s="98"/>
      <c r="L19" s="96"/>
      <c r="M19" s="96"/>
      <c r="N19" s="96"/>
      <c r="O19" s="96"/>
      <c r="P19" s="97"/>
      <c r="Q19" s="174" t="s">
        <v>1</v>
      </c>
      <c r="R19" s="175"/>
      <c r="S19" s="175" t="s">
        <v>2</v>
      </c>
      <c r="T19" s="175"/>
      <c r="U19" s="151" t="s">
        <v>3</v>
      </c>
      <c r="V19" s="151"/>
      <c r="W19" s="151" t="s">
        <v>36</v>
      </c>
      <c r="X19" s="151"/>
      <c r="Y19" s="151" t="s">
        <v>4</v>
      </c>
      <c r="Z19" s="151"/>
      <c r="AA19" s="151" t="s">
        <v>5</v>
      </c>
      <c r="AB19" s="151"/>
      <c r="AC19" s="151" t="s">
        <v>6</v>
      </c>
      <c r="AD19" s="152"/>
      <c r="AE19" s="75"/>
    </row>
    <row r="20" spans="2:31" ht="15.6" x14ac:dyDescent="0.3">
      <c r="B20" s="12" t="s">
        <v>30</v>
      </c>
      <c r="C20" s="12" t="s">
        <v>12</v>
      </c>
      <c r="D20" s="12" t="s">
        <v>13</v>
      </c>
      <c r="E20" s="12"/>
      <c r="F20" s="12" t="s">
        <v>14</v>
      </c>
      <c r="G20" s="12" t="s">
        <v>15</v>
      </c>
      <c r="H20" s="12" t="s">
        <v>16</v>
      </c>
      <c r="I20" s="12" t="s">
        <v>15</v>
      </c>
      <c r="J20" s="12" t="s">
        <v>17</v>
      </c>
      <c r="K20" s="12" t="s">
        <v>15</v>
      </c>
      <c r="L20" s="14" t="s">
        <v>18</v>
      </c>
      <c r="M20" s="14" t="s">
        <v>15</v>
      </c>
      <c r="N20" s="15"/>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12" t="s">
        <v>20</v>
      </c>
      <c r="C21" s="12">
        <v>280</v>
      </c>
      <c r="D21" s="12">
        <f t="shared" ref="D21:D26" si="11">150/C21</f>
        <v>0.5357142857142857</v>
      </c>
      <c r="E21" s="12"/>
      <c r="F21" s="12">
        <v>6.95</v>
      </c>
      <c r="G21" s="17">
        <f>200-(((H21-F21)*100)*D21)</f>
        <v>245.53571428571431</v>
      </c>
      <c r="H21" s="18">
        <v>6.1</v>
      </c>
      <c r="I21" s="17">
        <f>200-((($H$21-H21)*100)*$D$21)</f>
        <v>200</v>
      </c>
      <c r="J21" s="18">
        <v>3.3</v>
      </c>
      <c r="K21" s="17">
        <f>200-(((H21-J21)*100)*D21)</f>
        <v>50</v>
      </c>
      <c r="L21" s="18">
        <v>2.38</v>
      </c>
      <c r="M21" s="17">
        <f>200-(((H21-L21)*100)*D21)</f>
        <v>0.71428571428572241</v>
      </c>
      <c r="N21" s="19"/>
      <c r="P21" s="48" t="s">
        <v>10</v>
      </c>
      <c r="Q21" s="125">
        <v>6.1</v>
      </c>
      <c r="R21" s="28">
        <f>200-((($H$21-Q21)*100)*$D$21)</f>
        <v>200</v>
      </c>
      <c r="S21" s="125">
        <v>2</v>
      </c>
      <c r="T21" s="28">
        <f>200-((($H$22-S21)*100)*$D$22)</f>
        <v>200</v>
      </c>
      <c r="U21" s="125">
        <v>7</v>
      </c>
      <c r="V21" s="28">
        <f>200+((($H$23-U21)*100)*$D$23)</f>
        <v>200</v>
      </c>
      <c r="W21" s="125">
        <v>8</v>
      </c>
      <c r="X21" s="28">
        <f>200-((($H$24-W21)*100)*$D$24)</f>
        <v>200</v>
      </c>
      <c r="Y21" s="125">
        <v>9</v>
      </c>
      <c r="Z21" s="28">
        <f>200+((($H$25-Y21)*100)*$D$25)</f>
        <v>200</v>
      </c>
      <c r="AA21" s="126">
        <v>70</v>
      </c>
      <c r="AB21" s="28">
        <f>200-(($H$26-AA21)*$D$26)</f>
        <v>200</v>
      </c>
      <c r="AC21" s="5">
        <v>2.3148148148148151E-3</v>
      </c>
      <c r="AD21" s="2">
        <f>IF(AC21*86400&lt;$L$27*86400,(200+(((($H$27*86400)-(AC21*86400)))*$D$27)),1)</f>
        <v>200</v>
      </c>
      <c r="AE21" s="49">
        <f t="shared" ref="AE21:AE28" si="12">R21+T21+V21+X21+Z21+AB21</f>
        <v>1200</v>
      </c>
    </row>
    <row r="22" spans="2:31" ht="15.6" x14ac:dyDescent="0.3">
      <c r="B22" s="12" t="s">
        <v>22</v>
      </c>
      <c r="C22" s="12">
        <v>96</v>
      </c>
      <c r="D22" s="12">
        <f t="shared" si="11"/>
        <v>1.5625</v>
      </c>
      <c r="E22" s="12"/>
      <c r="F22" s="12">
        <v>2.38</v>
      </c>
      <c r="G22" s="17">
        <f t="shared" ref="G22" si="13">200-(((H22-F22)*100)*D22)</f>
        <v>259.375</v>
      </c>
      <c r="H22" s="18">
        <v>2</v>
      </c>
      <c r="I22" s="17">
        <f>200-((($H$22-H22)*100)*$D$22)</f>
        <v>200</v>
      </c>
      <c r="J22" s="18">
        <v>1.04</v>
      </c>
      <c r="K22" s="17">
        <f>200-(((H22-J22)*100)*D22)</f>
        <v>50</v>
      </c>
      <c r="L22" s="18">
        <v>0.72499999999999998</v>
      </c>
      <c r="M22" s="17">
        <f>200-(((H22-L22)*100)*D22)</f>
        <v>0.78125000000002842</v>
      </c>
      <c r="N22" s="19"/>
      <c r="P22" s="42" t="s">
        <v>19</v>
      </c>
      <c r="Q22" s="127"/>
      <c r="R22" s="16">
        <f>IF(Q22&gt;$L$21,(200-((($H$21-Q22)*100)*$D$21)),1)</f>
        <v>1</v>
      </c>
      <c r="S22" s="127"/>
      <c r="T22" s="16">
        <f>IF(S22&gt;$L$22,(200-((($H$22-S22)*100)*$D$22)),1)</f>
        <v>1</v>
      </c>
      <c r="U22" s="127"/>
      <c r="V22" s="16">
        <f>IF(U22&lt;$L$23,(200+((($H$23-U22)*100)*$D$23)),1)</f>
        <v>476.31578947368422</v>
      </c>
      <c r="W22" s="127"/>
      <c r="X22" s="16">
        <f>IF(W22&gt;$L$24,(200-((($H$24-W22)*100)*$D$24)),1)</f>
        <v>1</v>
      </c>
      <c r="Y22" s="127"/>
      <c r="Z22" s="16">
        <f>IF(Y22&lt;$L$25,(200+((($H$25-Y22)*100)*$D$25)),1)</f>
        <v>400</v>
      </c>
      <c r="AA22" s="130"/>
      <c r="AB22" s="16">
        <f>IF(AA22&gt;$L$26,(200-(($H$26-AA22)*$D$26)),1)</f>
        <v>1</v>
      </c>
      <c r="AC22" s="165"/>
      <c r="AD22" s="162">
        <f>IF(AC22*86400&lt;$L$27*86400,(200+(((($H$27*86400)-(AC22*86400)))*$D$27)),1)</f>
        <v>600</v>
      </c>
      <c r="AE22" s="76">
        <f t="shared" si="12"/>
        <v>880.31578947368416</v>
      </c>
    </row>
    <row r="23" spans="2:31" ht="15.6" x14ac:dyDescent="0.3">
      <c r="B23" s="12" t="s">
        <v>24</v>
      </c>
      <c r="C23" s="12">
        <v>380</v>
      </c>
      <c r="D23" s="12">
        <f t="shared" si="11"/>
        <v>0.39473684210526316</v>
      </c>
      <c r="E23" s="12"/>
      <c r="F23" s="12">
        <v>6</v>
      </c>
      <c r="G23" s="17">
        <f>200-(((F23-H23)*100)*D23)</f>
        <v>239.4736842105263</v>
      </c>
      <c r="H23" s="12">
        <v>7</v>
      </c>
      <c r="I23" s="17">
        <f>200+((($H$23-H23)*100)*$D$23)</f>
        <v>200</v>
      </c>
      <c r="J23" s="12">
        <v>10.8</v>
      </c>
      <c r="K23" s="17">
        <f>200-(((J23-H23)*100)*D23)</f>
        <v>49.999999999999972</v>
      </c>
      <c r="L23" s="12">
        <v>12.05</v>
      </c>
      <c r="M23" s="17">
        <f>200+(((H23-L23)*100)*D23)</f>
        <v>0.65789473684208133</v>
      </c>
      <c r="N23" s="19"/>
      <c r="P23" s="43" t="s">
        <v>21</v>
      </c>
      <c r="Q23" s="127"/>
      <c r="R23" s="20">
        <f t="shared" ref="R23:R28" si="14">IF(Q23&gt;$L$21,(200-((($H$21-Q23)*100)*$D$21)),1)</f>
        <v>1</v>
      </c>
      <c r="S23" s="127"/>
      <c r="T23" s="20">
        <f t="shared" ref="T23:T28" si="15">IF(S23&gt;$L$22,(200-((($H$22-S23)*100)*$D$22)),1)</f>
        <v>1</v>
      </c>
      <c r="U23" s="127"/>
      <c r="V23" s="20">
        <f t="shared" ref="V23:V28" si="16">IF(U23&lt;$L$23,(200+((($H$23-U23)*100)*$D$23)),1)</f>
        <v>476.31578947368422</v>
      </c>
      <c r="W23" s="127"/>
      <c r="X23" s="20">
        <f t="shared" ref="X23:X28" si="17">IF(W23&gt;$L$24,(200-((($H$24-W23)*100)*$D$24)),1)</f>
        <v>1</v>
      </c>
      <c r="Y23" s="127"/>
      <c r="Z23" s="20">
        <f t="shared" ref="Z23:Z28" si="18">IF(Y23&lt;$L$25,(200+((($H$25-Y23)*100)*$D$25)),1)</f>
        <v>400</v>
      </c>
      <c r="AA23" s="130"/>
      <c r="AB23" s="20">
        <f t="shared" ref="AB23:AB28" si="19">IF(AA23&gt;$L$26,(200-(($H$26-AA23)*$D$26)),1)</f>
        <v>1</v>
      </c>
      <c r="AC23" s="165"/>
      <c r="AD23" s="163"/>
      <c r="AE23" s="76">
        <f t="shared" si="12"/>
        <v>880.31578947368416</v>
      </c>
    </row>
    <row r="24" spans="2:31" ht="15.6" x14ac:dyDescent="0.3">
      <c r="B24" s="12" t="s">
        <v>26</v>
      </c>
      <c r="C24" s="12">
        <v>500</v>
      </c>
      <c r="D24" s="12">
        <f t="shared" si="11"/>
        <v>0.3</v>
      </c>
      <c r="E24" s="12"/>
      <c r="F24" s="12">
        <v>13.2</v>
      </c>
      <c r="G24" s="17">
        <f t="shared" ref="G24" si="20">200-(((H24-F24)*100)*D24)</f>
        <v>356</v>
      </c>
      <c r="H24" s="18">
        <v>8</v>
      </c>
      <c r="I24" s="17">
        <f>200-((($H$24-H24)*100)*$D$24)</f>
        <v>200</v>
      </c>
      <c r="J24" s="18">
        <v>3</v>
      </c>
      <c r="K24" s="17">
        <f t="shared" ref="K24" si="21">200-(((H24-J24)*100)*D24)</f>
        <v>50</v>
      </c>
      <c r="L24" s="18">
        <v>1.35</v>
      </c>
      <c r="M24" s="17">
        <f>200-(((H24-L24)*100)*D24)</f>
        <v>0.5</v>
      </c>
      <c r="N24" s="19"/>
      <c r="P24" s="43" t="s">
        <v>23</v>
      </c>
      <c r="Q24" s="127"/>
      <c r="R24" s="20">
        <f t="shared" si="14"/>
        <v>1</v>
      </c>
      <c r="S24" s="127"/>
      <c r="T24" s="20">
        <f t="shared" si="15"/>
        <v>1</v>
      </c>
      <c r="U24" s="127"/>
      <c r="V24" s="20">
        <f t="shared" si="16"/>
        <v>476.31578947368422</v>
      </c>
      <c r="W24" s="127"/>
      <c r="X24" s="20">
        <f t="shared" si="17"/>
        <v>1</v>
      </c>
      <c r="Y24" s="127"/>
      <c r="Z24" s="20">
        <f t="shared" si="18"/>
        <v>400</v>
      </c>
      <c r="AA24" s="130"/>
      <c r="AB24" s="20">
        <f t="shared" si="19"/>
        <v>1</v>
      </c>
      <c r="AC24" s="165"/>
      <c r="AD24" s="163"/>
      <c r="AE24" s="76">
        <f t="shared" si="12"/>
        <v>880.31578947368416</v>
      </c>
    </row>
    <row r="25" spans="2:31" ht="15.6" x14ac:dyDescent="0.3">
      <c r="B25" s="12" t="s">
        <v>4</v>
      </c>
      <c r="C25" s="12">
        <v>675</v>
      </c>
      <c r="D25" s="12">
        <f t="shared" si="11"/>
        <v>0.22222222222222221</v>
      </c>
      <c r="E25" s="12"/>
      <c r="F25" s="12">
        <v>7</v>
      </c>
      <c r="G25" s="17">
        <f>200+(((H25-F25)*100)*D25)</f>
        <v>244.44444444444446</v>
      </c>
      <c r="H25" s="12">
        <v>9</v>
      </c>
      <c r="I25" s="17">
        <f>200+((($H$25-H25)*100)*$D$25)</f>
        <v>200</v>
      </c>
      <c r="J25" s="12">
        <v>15.75</v>
      </c>
      <c r="K25" s="17">
        <f>200-(((J25-H25)*100)*D25)</f>
        <v>50</v>
      </c>
      <c r="L25" s="12">
        <v>17.95</v>
      </c>
      <c r="M25" s="17">
        <f>200+(((H25-L25)*100)*D25)</f>
        <v>1.1111111111111427</v>
      </c>
      <c r="N25" s="19"/>
      <c r="P25" s="43" t="s">
        <v>25</v>
      </c>
      <c r="Q25" s="127"/>
      <c r="R25" s="20">
        <f t="shared" si="14"/>
        <v>1</v>
      </c>
      <c r="S25" s="127"/>
      <c r="T25" s="20">
        <f t="shared" si="15"/>
        <v>1</v>
      </c>
      <c r="U25" s="127"/>
      <c r="V25" s="20">
        <f t="shared" si="16"/>
        <v>476.31578947368422</v>
      </c>
      <c r="W25" s="127"/>
      <c r="X25" s="20">
        <f t="shared" si="17"/>
        <v>1</v>
      </c>
      <c r="Y25" s="127"/>
      <c r="Z25" s="20">
        <f t="shared" si="18"/>
        <v>400</v>
      </c>
      <c r="AA25" s="130"/>
      <c r="AB25" s="20">
        <f t="shared" si="19"/>
        <v>1</v>
      </c>
      <c r="AC25" s="165"/>
      <c r="AD25" s="163"/>
      <c r="AE25" s="76">
        <f t="shared" si="12"/>
        <v>880.31578947368416</v>
      </c>
    </row>
    <row r="26" spans="2:31" ht="15.6" x14ac:dyDescent="0.3">
      <c r="B26" s="12" t="s">
        <v>5</v>
      </c>
      <c r="C26" s="12">
        <v>30</v>
      </c>
      <c r="D26" s="12">
        <f t="shared" si="11"/>
        <v>5</v>
      </c>
      <c r="E26" s="12"/>
      <c r="F26" s="12">
        <v>80</v>
      </c>
      <c r="G26" s="17">
        <f>200-((H26-F26))*D26</f>
        <v>250</v>
      </c>
      <c r="H26" s="17">
        <v>70</v>
      </c>
      <c r="I26" s="17">
        <f>200-(($H$26-H26)*$D$26)</f>
        <v>200</v>
      </c>
      <c r="J26" s="17">
        <v>40</v>
      </c>
      <c r="K26" s="17">
        <f>200-((H26-J26)*D26)</f>
        <v>50</v>
      </c>
      <c r="L26" s="17">
        <v>30.2</v>
      </c>
      <c r="M26" s="17">
        <f>200-((H26-L26)*D26)</f>
        <v>1</v>
      </c>
      <c r="N26" s="19"/>
      <c r="P26" s="43" t="s">
        <v>27</v>
      </c>
      <c r="Q26" s="127"/>
      <c r="R26" s="20">
        <f t="shared" si="14"/>
        <v>1</v>
      </c>
      <c r="S26" s="127"/>
      <c r="T26" s="20">
        <f t="shared" si="15"/>
        <v>1</v>
      </c>
      <c r="U26" s="127"/>
      <c r="V26" s="20">
        <f t="shared" si="16"/>
        <v>476.31578947368422</v>
      </c>
      <c r="W26" s="127"/>
      <c r="X26" s="20">
        <f t="shared" si="17"/>
        <v>1</v>
      </c>
      <c r="Y26" s="127"/>
      <c r="Z26" s="20">
        <f t="shared" si="18"/>
        <v>400</v>
      </c>
      <c r="AA26" s="130"/>
      <c r="AB26" s="20">
        <f t="shared" si="19"/>
        <v>1</v>
      </c>
      <c r="AC26" s="165"/>
      <c r="AD26" s="163"/>
      <c r="AE26" s="76">
        <f t="shared" si="12"/>
        <v>880.31578947368416</v>
      </c>
    </row>
    <row r="27" spans="2:31" ht="15.6" x14ac:dyDescent="0.3">
      <c r="B27" s="12" t="s">
        <v>6</v>
      </c>
      <c r="C27" s="22">
        <v>8.6805555555555551E-4</v>
      </c>
      <c r="D27" s="23">
        <f>150/(C27*86400)</f>
        <v>2</v>
      </c>
      <c r="E27" s="12"/>
      <c r="F27" s="22">
        <v>2.0162037037037036E-3</v>
      </c>
      <c r="G27" s="17">
        <f>200+(((H27*86400)-(F27*86400))*D27)</f>
        <v>251.60000000000008</v>
      </c>
      <c r="H27" s="22">
        <v>2.3148148148148151E-3</v>
      </c>
      <c r="I27" s="17">
        <f>200+((($H$27*86400)-(H27*86400))*$D$27)</f>
        <v>200</v>
      </c>
      <c r="J27" s="22">
        <v>3.1828703703703702E-3</v>
      </c>
      <c r="K27" s="17">
        <f>200+(((H27*86400)-(J27*86400)))*D27</f>
        <v>50.000000000000057</v>
      </c>
      <c r="L27" s="22">
        <v>3.4664351851851852E-3</v>
      </c>
      <c r="M27" s="17">
        <f>200+(((H27*86400)-(L27*86400)))*D27</f>
        <v>1.0000000000000568</v>
      </c>
      <c r="N27" s="19"/>
      <c r="P27" s="43" t="s">
        <v>28</v>
      </c>
      <c r="Q27" s="127"/>
      <c r="R27" s="20">
        <f t="shared" si="14"/>
        <v>1</v>
      </c>
      <c r="S27" s="127"/>
      <c r="T27" s="20">
        <f t="shared" si="15"/>
        <v>1</v>
      </c>
      <c r="U27" s="127"/>
      <c r="V27" s="20">
        <f t="shared" si="16"/>
        <v>476.31578947368422</v>
      </c>
      <c r="W27" s="127"/>
      <c r="X27" s="20">
        <f t="shared" si="17"/>
        <v>1</v>
      </c>
      <c r="Y27" s="127"/>
      <c r="Z27" s="20">
        <f t="shared" si="18"/>
        <v>400</v>
      </c>
      <c r="AA27" s="130"/>
      <c r="AB27" s="20">
        <f t="shared" si="19"/>
        <v>1</v>
      </c>
      <c r="AC27" s="165"/>
      <c r="AD27" s="163"/>
      <c r="AE27" s="76">
        <f t="shared" si="12"/>
        <v>880.31578947368416</v>
      </c>
    </row>
    <row r="28" spans="2:31" ht="16.2" thickBot="1" x14ac:dyDescent="0.35">
      <c r="P28" s="46" t="s">
        <v>29</v>
      </c>
      <c r="Q28" s="127"/>
      <c r="R28" s="47">
        <f t="shared" si="14"/>
        <v>1</v>
      </c>
      <c r="S28" s="127"/>
      <c r="T28" s="47">
        <f t="shared" si="15"/>
        <v>1</v>
      </c>
      <c r="U28" s="127"/>
      <c r="V28" s="47">
        <f t="shared" si="16"/>
        <v>476.31578947368422</v>
      </c>
      <c r="W28" s="127"/>
      <c r="X28" s="47">
        <f t="shared" si="17"/>
        <v>1</v>
      </c>
      <c r="Y28" s="127"/>
      <c r="Z28" s="47">
        <f t="shared" si="18"/>
        <v>400</v>
      </c>
      <c r="AA28" s="130"/>
      <c r="AB28" s="47">
        <f t="shared" si="19"/>
        <v>1</v>
      </c>
      <c r="AC28" s="165"/>
      <c r="AD28" s="164"/>
      <c r="AE28" s="77">
        <f t="shared" si="12"/>
        <v>880.31578947368416</v>
      </c>
    </row>
    <row r="29" spans="2:31" ht="18.75" hidden="1" customHeight="1" x14ac:dyDescent="0.3">
      <c r="P29" s="115"/>
      <c r="Q29" s="24"/>
      <c r="R29" s="25">
        <f>SUM(R22:R28)</f>
        <v>7</v>
      </c>
      <c r="S29" s="24"/>
      <c r="T29" s="25">
        <f>SUM(T22:T28)</f>
        <v>7</v>
      </c>
      <c r="U29" s="24"/>
      <c r="V29" s="25">
        <f>SUM(V22:V28)</f>
        <v>3334.2105263157896</v>
      </c>
      <c r="W29" s="24"/>
      <c r="X29" s="25">
        <f>SUM(X22:X28)</f>
        <v>7</v>
      </c>
      <c r="Y29" s="24"/>
      <c r="Z29" s="25">
        <f>SUM(Z22:Z28)</f>
        <v>2800</v>
      </c>
      <c r="AA29" s="26"/>
      <c r="AB29" s="25">
        <f>SUM(AB22:AB28)</f>
        <v>7</v>
      </c>
      <c r="AC29" s="4"/>
      <c r="AD29" s="25">
        <f>SUM(AD22:AD28)</f>
        <v>600</v>
      </c>
      <c r="AE29" s="38"/>
    </row>
    <row r="30" spans="2:31" ht="15.75" customHeight="1" x14ac:dyDescent="0.3">
      <c r="P30" s="115"/>
      <c r="Q30" s="24"/>
      <c r="R30" s="25"/>
      <c r="S30" s="24"/>
      <c r="T30" s="25"/>
      <c r="U30" s="24"/>
      <c r="V30" s="25"/>
      <c r="W30" s="24"/>
      <c r="X30" s="25"/>
      <c r="Y30" s="24"/>
      <c r="Z30" s="25"/>
      <c r="AA30" s="26"/>
      <c r="AB30" s="25"/>
      <c r="AC30" s="4"/>
      <c r="AD30" s="25"/>
      <c r="AE30" s="38"/>
    </row>
    <row r="31" spans="2:31" ht="15.75" customHeight="1" x14ac:dyDescent="0.3">
      <c r="P31" s="115"/>
      <c r="Q31" s="24"/>
      <c r="R31" s="25"/>
      <c r="S31" s="24"/>
      <c r="T31" s="25"/>
      <c r="U31" s="24"/>
      <c r="V31" s="25"/>
      <c r="W31" s="24"/>
      <c r="X31" s="25"/>
      <c r="Y31" s="24"/>
      <c r="Z31" s="25"/>
      <c r="AA31" s="26"/>
      <c r="AB31" s="25"/>
      <c r="AC31" s="171" t="s">
        <v>48</v>
      </c>
      <c r="AD31" s="171"/>
      <c r="AE31" s="116">
        <f>SUM(R29:AD29)</f>
        <v>6762.21052631579</v>
      </c>
    </row>
    <row r="32" spans="2:31" s="7" customFormat="1" ht="15.75" customHeight="1" x14ac:dyDescent="0.3">
      <c r="P32" s="115"/>
      <c r="Q32" s="24"/>
      <c r="R32" s="25"/>
      <c r="S32" s="24"/>
      <c r="T32" s="25"/>
      <c r="U32" s="24"/>
      <c r="V32" s="25"/>
      <c r="W32" s="24"/>
      <c r="X32" s="25"/>
      <c r="Y32" s="24"/>
      <c r="Z32" s="25"/>
      <c r="AA32" s="26"/>
      <c r="AB32" s="25"/>
      <c r="AC32" s="105"/>
      <c r="AD32" s="105"/>
      <c r="AE32" s="117"/>
    </row>
    <row r="33" spans="3:31" ht="15.75" customHeight="1" thickBot="1" x14ac:dyDescent="0.35">
      <c r="P33" s="118"/>
      <c r="Q33" s="119"/>
      <c r="R33" s="73"/>
      <c r="S33" s="119"/>
      <c r="T33" s="73"/>
      <c r="U33" s="119"/>
      <c r="V33" s="73"/>
      <c r="W33" s="119"/>
      <c r="X33" s="73"/>
      <c r="Y33" s="119"/>
      <c r="Z33" s="73"/>
      <c r="AA33" s="120"/>
      <c r="AB33" s="173" t="s">
        <v>49</v>
      </c>
      <c r="AC33" s="173"/>
      <c r="AD33" s="173"/>
      <c r="AE33" s="121">
        <f>SUM(AE17+AE31)</f>
        <v>13405.595141700403</v>
      </c>
    </row>
    <row r="35" spans="3:31" ht="111.75" customHeight="1" x14ac:dyDescent="0.3">
      <c r="C35" s="22"/>
      <c r="D35" s="27"/>
      <c r="P35" s="169" t="s">
        <v>45</v>
      </c>
      <c r="Q35" s="170"/>
      <c r="R35" s="170"/>
      <c r="S35" s="170"/>
      <c r="T35" s="170"/>
      <c r="U35" s="170"/>
      <c r="V35" s="170"/>
      <c r="W35" s="170"/>
      <c r="X35" s="170"/>
      <c r="Y35" s="170"/>
      <c r="Z35" s="170"/>
      <c r="AA35" s="170"/>
      <c r="AB35" s="170"/>
      <c r="AC35" s="170"/>
      <c r="AD35" s="170"/>
      <c r="AE35" s="170"/>
    </row>
  </sheetData>
  <sheetProtection sheet="1" objects="1" scenarios="1" selectLockedCells="1"/>
  <mergeCells count="24">
    <mergeCell ref="P1:AE1"/>
    <mergeCell ref="Q5:R5"/>
    <mergeCell ref="S5:T5"/>
    <mergeCell ref="U5:V5"/>
    <mergeCell ref="W5:X5"/>
    <mergeCell ref="Y5:Z5"/>
    <mergeCell ref="AA5:AB5"/>
    <mergeCell ref="AC5:AD5"/>
    <mergeCell ref="AC22:AC28"/>
    <mergeCell ref="AD22:AD28"/>
    <mergeCell ref="P35:AE35"/>
    <mergeCell ref="Q3:R3"/>
    <mergeCell ref="AC31:AD31"/>
    <mergeCell ref="AC17:AD17"/>
    <mergeCell ref="AB33:AD33"/>
    <mergeCell ref="AC8:AC14"/>
    <mergeCell ref="AD8:AD14"/>
    <mergeCell ref="Q19:R19"/>
    <mergeCell ref="S19:T19"/>
    <mergeCell ref="U19:V19"/>
    <mergeCell ref="W19:X19"/>
    <mergeCell ref="Y19:Z19"/>
    <mergeCell ref="AA19:AB19"/>
    <mergeCell ref="AC19:AD19"/>
  </mergeCell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E35"/>
  <sheetViews>
    <sheetView showGridLines="0" topLeftCell="A6" workbookViewId="0">
      <selection activeCell="AA22" sqref="AA22:AA28"/>
    </sheetView>
  </sheetViews>
  <sheetFormatPr defaultColWidth="9.33203125" defaultRowHeight="14.4" x14ac:dyDescent="0.3"/>
  <cols>
    <col min="1" max="1" width="6.109375" style="6" customWidth="1"/>
    <col min="2" max="2" width="10.5546875" style="6" hidden="1" customWidth="1"/>
    <col min="3" max="3" width="9.33203125" style="6" hidden="1" customWidth="1"/>
    <col min="4" max="4" width="13" style="6" hidden="1" customWidth="1"/>
    <col min="5" max="5" width="4.6640625" style="6" hidden="1" customWidth="1"/>
    <col min="6" max="15" width="9.33203125" style="6" hidden="1" customWidth="1"/>
    <col min="16" max="16" width="23.109375" style="6" customWidth="1"/>
    <col min="17" max="30" width="9.6640625" style="6" customWidth="1"/>
    <col min="31" max="31" width="13.44140625" style="6" customWidth="1"/>
    <col min="32" max="16384" width="9.33203125" style="6"/>
  </cols>
  <sheetData>
    <row r="1" spans="2:31" s="32" customFormat="1" ht="18" x14ac:dyDescent="0.3">
      <c r="P1" s="148" t="s">
        <v>46</v>
      </c>
      <c r="Q1" s="149"/>
      <c r="R1" s="149"/>
      <c r="S1" s="149"/>
      <c r="T1" s="149"/>
      <c r="U1" s="149"/>
      <c r="V1" s="149"/>
      <c r="W1" s="149"/>
      <c r="X1" s="149"/>
      <c r="Y1" s="149"/>
      <c r="Z1" s="149"/>
      <c r="AA1" s="149"/>
      <c r="AB1" s="149"/>
      <c r="AC1" s="149"/>
      <c r="AD1" s="149"/>
      <c r="AE1" s="150"/>
    </row>
    <row r="2" spans="2:31" s="7" customFormat="1" ht="18" x14ac:dyDescent="0.3">
      <c r="P2" s="33"/>
      <c r="Q2" s="8"/>
      <c r="R2" s="8"/>
      <c r="S2" s="8"/>
      <c r="T2" s="8"/>
      <c r="U2" s="8"/>
      <c r="V2" s="8"/>
      <c r="W2" s="8"/>
      <c r="X2" s="8"/>
      <c r="Y2" s="8"/>
      <c r="Z2" s="8"/>
      <c r="AA2" s="8"/>
      <c r="AB2" s="8"/>
      <c r="AC2" s="8"/>
      <c r="AD2" s="8"/>
      <c r="AE2" s="34"/>
    </row>
    <row r="3" spans="2:31" s="9" customFormat="1" ht="18" x14ac:dyDescent="0.3">
      <c r="P3" s="35" t="s">
        <v>33</v>
      </c>
      <c r="Q3" s="158" t="s">
        <v>41</v>
      </c>
      <c r="R3" s="159"/>
      <c r="S3" s="10"/>
      <c r="T3" s="10"/>
      <c r="U3" s="10"/>
      <c r="V3" s="10"/>
      <c r="W3" s="10"/>
      <c r="X3" s="10"/>
      <c r="Y3" s="10"/>
      <c r="Z3" s="10"/>
      <c r="AA3" s="10"/>
      <c r="AB3" s="10"/>
      <c r="AC3" s="10"/>
      <c r="AD3" s="10"/>
      <c r="AE3" s="36"/>
    </row>
    <row r="4" spans="2:31" ht="15" thickBot="1" x14ac:dyDescent="0.35">
      <c r="P4" s="37"/>
      <c r="Q4" s="11"/>
      <c r="R4" s="11"/>
      <c r="S4" s="11"/>
      <c r="T4" s="11"/>
      <c r="U4" s="11"/>
      <c r="V4" s="11"/>
      <c r="W4" s="11"/>
      <c r="X4" s="11"/>
      <c r="Y4" s="11"/>
      <c r="Z4" s="11"/>
      <c r="AA4" s="11"/>
      <c r="AB4" s="11"/>
      <c r="AC4" s="11"/>
      <c r="AD4" s="11"/>
      <c r="AE4" s="38"/>
    </row>
    <row r="5" spans="2:31" ht="15" thickBot="1" x14ac:dyDescent="0.35">
      <c r="P5" s="37"/>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12" t="s">
        <v>9</v>
      </c>
      <c r="C7" s="12"/>
      <c r="D7" s="12"/>
      <c r="E7" s="12"/>
      <c r="F7" s="12"/>
      <c r="G7" s="12"/>
      <c r="H7" s="12"/>
      <c r="I7" s="12"/>
      <c r="J7" s="12"/>
      <c r="K7" s="12"/>
      <c r="P7" s="48" t="s">
        <v>10</v>
      </c>
      <c r="Q7" s="125">
        <v>6.9</v>
      </c>
      <c r="R7" s="28">
        <f>200-((($H$9-Q7)*100)*$D$9)</f>
        <v>200</v>
      </c>
      <c r="S7" s="125">
        <v>2.2000000000000002</v>
      </c>
      <c r="T7" s="28">
        <f>200-((($H$10-S7)*100)*$D$10)</f>
        <v>200</v>
      </c>
      <c r="U7" s="125">
        <v>6</v>
      </c>
      <c r="V7" s="28">
        <f>200+((($H$11-U7)*100)*$D$11)</f>
        <v>200</v>
      </c>
      <c r="W7" s="125">
        <v>10</v>
      </c>
      <c r="X7" s="28">
        <f>200-((($H$12-W7)*100)*$D$12)</f>
        <v>200</v>
      </c>
      <c r="Y7" s="125">
        <v>8</v>
      </c>
      <c r="Z7" s="28">
        <f>200+((($H$13-Y7)*100)*$D$13)</f>
        <v>200</v>
      </c>
      <c r="AA7" s="126">
        <v>80</v>
      </c>
      <c r="AB7" s="28">
        <f>200-(($H$14-AA7)*$D$14)</f>
        <v>200</v>
      </c>
      <c r="AC7" s="5">
        <v>2.0833333333333333E-3</v>
      </c>
      <c r="AD7" s="2">
        <f>IF(AC7*86400&lt;$L$15*86400,(200+(((($H$15*86400)-(AC7*86400)))*$D$15)),1)</f>
        <v>200</v>
      </c>
      <c r="AE7" s="49">
        <f>R7+T7+V7+X7+Z7+AB7</f>
        <v>1200</v>
      </c>
    </row>
    <row r="8" spans="2:31" ht="15.6" x14ac:dyDescent="0.3">
      <c r="B8" s="12" t="s">
        <v>11</v>
      </c>
      <c r="C8" s="12" t="s">
        <v>12</v>
      </c>
      <c r="D8" s="12" t="s">
        <v>13</v>
      </c>
      <c r="E8" s="12"/>
      <c r="F8" s="12" t="s">
        <v>14</v>
      </c>
      <c r="G8" s="12" t="s">
        <v>15</v>
      </c>
      <c r="H8" s="12" t="s">
        <v>16</v>
      </c>
      <c r="I8" s="12" t="s">
        <v>15</v>
      </c>
      <c r="J8" s="12" t="s">
        <v>17</v>
      </c>
      <c r="K8" s="12" t="s">
        <v>15</v>
      </c>
      <c r="L8" s="14" t="s">
        <v>18</v>
      </c>
      <c r="M8" s="14" t="s">
        <v>15</v>
      </c>
      <c r="N8" s="15"/>
      <c r="P8" s="42" t="s">
        <v>19</v>
      </c>
      <c r="Q8" s="128"/>
      <c r="R8" s="16">
        <f>IF(Q8&gt;$L$9,(200-((($H$9-Q8)*100)*$D$9)),1)</f>
        <v>1</v>
      </c>
      <c r="S8" s="128"/>
      <c r="T8" s="16">
        <f>IF(S8&gt;$L$10,(200-((($H$10-S8)*100)*$D$10)),1)</f>
        <v>1</v>
      </c>
      <c r="U8" s="128"/>
      <c r="V8" s="16">
        <f>IF(U8&lt;$L$11,(200+((($H$11-U8)*100)*$D$11)),1)</f>
        <v>457.14285714285711</v>
      </c>
      <c r="W8" s="128"/>
      <c r="X8" s="16">
        <f>IF(W8&gt;$L$12,(200-((($H$12-W8)*100)*$D$12)),1)</f>
        <v>1</v>
      </c>
      <c r="Y8" s="128"/>
      <c r="Z8" s="16">
        <f>IF(Y8&lt;$L$13,(200+((($H$13-Y8)*100)*$D$13)),1)</f>
        <v>400</v>
      </c>
      <c r="AA8" s="129"/>
      <c r="AB8" s="16">
        <f>IF(AA8&gt;$L$14,(200-(($H$14-AA8)*$D$14)),1)</f>
        <v>1</v>
      </c>
      <c r="AC8" s="168"/>
      <c r="AD8" s="155">
        <f>IF(AC8*86400&lt;$L$15*86400,(200+(((($H$15*86400)-(AC8*86400)))*$D$15)),1)</f>
        <v>615.38461538461547</v>
      </c>
      <c r="AE8" s="76">
        <f>R8+T8+V8+X8+Z8+AB8</f>
        <v>861.14285714285711</v>
      </c>
    </row>
    <row r="9" spans="2:31" ht="15.6" x14ac:dyDescent="0.3">
      <c r="B9" s="12" t="s">
        <v>20</v>
      </c>
      <c r="C9" s="12">
        <v>330</v>
      </c>
      <c r="D9" s="12">
        <f>150/C9</f>
        <v>0.45454545454545453</v>
      </c>
      <c r="E9" s="12"/>
      <c r="F9" s="12">
        <v>7.87</v>
      </c>
      <c r="G9" s="17">
        <f>200-(((H9-F9)*100)*D9)</f>
        <v>244.09090909090907</v>
      </c>
      <c r="H9" s="18">
        <v>6.9</v>
      </c>
      <c r="I9" s="17">
        <f>200-(((H9-H9)*100)*D9)</f>
        <v>200</v>
      </c>
      <c r="J9" s="18">
        <v>3.6</v>
      </c>
      <c r="K9" s="17">
        <f>200-(((H9-J9)*100)*D9)</f>
        <v>50</v>
      </c>
      <c r="L9" s="18">
        <v>2.52</v>
      </c>
      <c r="M9" s="17">
        <f>200-(((H9-L9)*100)*D9)</f>
        <v>0.90909090909087809</v>
      </c>
      <c r="N9" s="19"/>
      <c r="P9" s="43" t="s">
        <v>21</v>
      </c>
      <c r="Q9" s="128"/>
      <c r="R9" s="20">
        <f t="shared" ref="R9:R14" si="0">IF(Q9&gt;$L$9,(200-((($H$9-Q9)*100)*$D$9)),1)</f>
        <v>1</v>
      </c>
      <c r="S9" s="128"/>
      <c r="T9" s="20">
        <f t="shared" ref="T9:T14" si="1">IF(S9&gt;$L$10,(200-((($H$10-S9)*100)*$D$10)),1)</f>
        <v>1</v>
      </c>
      <c r="U9" s="128"/>
      <c r="V9" s="20">
        <f t="shared" ref="V9:V14" si="2">IF(U9&lt;$L$11,(200+((($H$11-U9)*100)*$D$11)),1)</f>
        <v>457.14285714285711</v>
      </c>
      <c r="W9" s="128"/>
      <c r="X9" s="20">
        <f t="shared" ref="X9:X14" si="3">IF(W9&gt;$L$12,(200-((($H$12-W9)*100)*$D$12)),1)</f>
        <v>1</v>
      </c>
      <c r="Y9" s="128"/>
      <c r="Z9" s="20">
        <f t="shared" ref="Z9:Z14" si="4">IF(Y9&lt;$L$13,(200+((($H$13-Y9)*100)*$D$13)),1)</f>
        <v>400</v>
      </c>
      <c r="AA9" s="129"/>
      <c r="AB9" s="20">
        <f t="shared" ref="AB9:AB14" si="5">IF(AA9&gt;$L$14,(200-(($H$14-AA9)*$D$14)),1)</f>
        <v>1</v>
      </c>
      <c r="AC9" s="168"/>
      <c r="AD9" s="156"/>
      <c r="AE9" s="76">
        <f t="shared" ref="AE9:AE14" si="6">R9+T9+V9+X9+Z9+AB9</f>
        <v>861.14285714285711</v>
      </c>
    </row>
    <row r="10" spans="2:31" ht="15.6" x14ac:dyDescent="0.3">
      <c r="B10" s="12" t="s">
        <v>22</v>
      </c>
      <c r="C10" s="12">
        <v>107</v>
      </c>
      <c r="D10" s="12">
        <f t="shared" ref="D10:D14" si="7">150/C10</f>
        <v>1.4018691588785046</v>
      </c>
      <c r="E10" s="12"/>
      <c r="F10" s="12">
        <v>2.8</v>
      </c>
      <c r="G10" s="17">
        <f t="shared" ref="G10:G12" si="8">200-(((H10-F10)*100)*D10)</f>
        <v>284.11214953271019</v>
      </c>
      <c r="H10" s="18">
        <v>2.2000000000000002</v>
      </c>
      <c r="I10" s="17">
        <f t="shared" ref="I10:I14" si="9">200-(((H10-H10)*100)*D10)</f>
        <v>200</v>
      </c>
      <c r="J10" s="18">
        <v>1.1299999999999999</v>
      </c>
      <c r="K10" s="17">
        <f t="shared" ref="K10:K12" si="10">200-(((H10-J10)*100)*D10)</f>
        <v>49.999999999999972</v>
      </c>
      <c r="L10" s="18">
        <v>0.78</v>
      </c>
      <c r="M10" s="17">
        <f>200-(((H10-L10)*100)*D10)</f>
        <v>0.93457943925230325</v>
      </c>
      <c r="N10" s="19"/>
      <c r="P10" s="43" t="s">
        <v>23</v>
      </c>
      <c r="Q10" s="128"/>
      <c r="R10" s="20">
        <f t="shared" si="0"/>
        <v>1</v>
      </c>
      <c r="S10" s="128"/>
      <c r="T10" s="20">
        <f t="shared" si="1"/>
        <v>1</v>
      </c>
      <c r="U10" s="128"/>
      <c r="V10" s="20">
        <f t="shared" si="2"/>
        <v>457.14285714285711</v>
      </c>
      <c r="W10" s="128"/>
      <c r="X10" s="20">
        <f t="shared" si="3"/>
        <v>1</v>
      </c>
      <c r="Y10" s="128"/>
      <c r="Z10" s="20">
        <f t="shared" si="4"/>
        <v>400</v>
      </c>
      <c r="AA10" s="129"/>
      <c r="AB10" s="20">
        <f t="shared" si="5"/>
        <v>1</v>
      </c>
      <c r="AC10" s="168"/>
      <c r="AD10" s="156"/>
      <c r="AE10" s="76">
        <f t="shared" si="6"/>
        <v>861.14285714285711</v>
      </c>
    </row>
    <row r="11" spans="2:31" ht="15.6" x14ac:dyDescent="0.3">
      <c r="B11" s="12" t="s">
        <v>24</v>
      </c>
      <c r="C11" s="12">
        <v>350</v>
      </c>
      <c r="D11" s="12">
        <f t="shared" si="7"/>
        <v>0.42857142857142855</v>
      </c>
      <c r="E11" s="12"/>
      <c r="F11" s="12">
        <v>4</v>
      </c>
      <c r="G11" s="17">
        <f>200-(((F11-H11)*100)*D11)</f>
        <v>285.71428571428572</v>
      </c>
      <c r="H11" s="12">
        <v>6</v>
      </c>
      <c r="I11" s="17">
        <f t="shared" si="9"/>
        <v>200</v>
      </c>
      <c r="J11" s="12">
        <v>9.5</v>
      </c>
      <c r="K11" s="17">
        <f>200-(((J11-H11)*100)*D11)</f>
        <v>50</v>
      </c>
      <c r="L11" s="12">
        <v>10.65</v>
      </c>
      <c r="M11" s="17">
        <f>200+(((H11-L11)*100)*D11)</f>
        <v>0.71428571428569398</v>
      </c>
      <c r="N11" s="19"/>
      <c r="P11" s="43" t="s">
        <v>25</v>
      </c>
      <c r="Q11" s="128"/>
      <c r="R11" s="20">
        <f t="shared" si="0"/>
        <v>1</v>
      </c>
      <c r="S11" s="128"/>
      <c r="T11" s="20">
        <f t="shared" si="1"/>
        <v>1</v>
      </c>
      <c r="U11" s="128"/>
      <c r="V11" s="20">
        <f t="shared" si="2"/>
        <v>457.14285714285711</v>
      </c>
      <c r="W11" s="128"/>
      <c r="X11" s="20">
        <f t="shared" si="3"/>
        <v>1</v>
      </c>
      <c r="Y11" s="128"/>
      <c r="Z11" s="20">
        <f t="shared" si="4"/>
        <v>400</v>
      </c>
      <c r="AA11" s="129"/>
      <c r="AB11" s="20">
        <f t="shared" si="5"/>
        <v>1</v>
      </c>
      <c r="AC11" s="168"/>
      <c r="AD11" s="156"/>
      <c r="AE11" s="76">
        <f t="shared" si="6"/>
        <v>861.14285714285711</v>
      </c>
    </row>
    <row r="12" spans="2:31" ht="15.6" x14ac:dyDescent="0.3">
      <c r="B12" s="12" t="s">
        <v>26</v>
      </c>
      <c r="C12" s="12">
        <v>600</v>
      </c>
      <c r="D12" s="12">
        <f t="shared" si="7"/>
        <v>0.25</v>
      </c>
      <c r="E12" s="12"/>
      <c r="F12" s="12">
        <v>15</v>
      </c>
      <c r="G12" s="17">
        <f t="shared" si="8"/>
        <v>325</v>
      </c>
      <c r="H12" s="18">
        <v>10</v>
      </c>
      <c r="I12" s="17">
        <f t="shared" si="9"/>
        <v>200</v>
      </c>
      <c r="J12" s="18">
        <v>4</v>
      </c>
      <c r="K12" s="17">
        <f t="shared" si="10"/>
        <v>50</v>
      </c>
      <c r="L12" s="18">
        <v>2.0499999999999998</v>
      </c>
      <c r="M12" s="17">
        <f>200-(((H12-L12)*100)*D12)</f>
        <v>1.25</v>
      </c>
      <c r="N12" s="19"/>
      <c r="P12" s="43" t="s">
        <v>27</v>
      </c>
      <c r="Q12" s="128"/>
      <c r="R12" s="20">
        <f t="shared" si="0"/>
        <v>1</v>
      </c>
      <c r="S12" s="128"/>
      <c r="T12" s="20">
        <f t="shared" si="1"/>
        <v>1</v>
      </c>
      <c r="U12" s="128"/>
      <c r="V12" s="20">
        <f t="shared" si="2"/>
        <v>457.14285714285711</v>
      </c>
      <c r="W12" s="128"/>
      <c r="X12" s="20">
        <f t="shared" si="3"/>
        <v>1</v>
      </c>
      <c r="Y12" s="128"/>
      <c r="Z12" s="20">
        <f t="shared" si="4"/>
        <v>400</v>
      </c>
      <c r="AA12" s="129"/>
      <c r="AB12" s="20">
        <f t="shared" si="5"/>
        <v>1</v>
      </c>
      <c r="AC12" s="168"/>
      <c r="AD12" s="156"/>
      <c r="AE12" s="76">
        <f t="shared" si="6"/>
        <v>861.14285714285711</v>
      </c>
    </row>
    <row r="13" spans="2:31" ht="15.6" x14ac:dyDescent="0.3">
      <c r="B13" s="12" t="s">
        <v>4</v>
      </c>
      <c r="C13" s="12">
        <v>600</v>
      </c>
      <c r="D13" s="12">
        <f t="shared" si="7"/>
        <v>0.25</v>
      </c>
      <c r="E13" s="12"/>
      <c r="F13" s="12">
        <v>7</v>
      </c>
      <c r="G13" s="17">
        <f>200-(((F13-H13)*100)*D13)</f>
        <v>225</v>
      </c>
      <c r="H13" s="12">
        <v>8</v>
      </c>
      <c r="I13" s="17">
        <f t="shared" si="9"/>
        <v>200</v>
      </c>
      <c r="J13" s="12">
        <v>14</v>
      </c>
      <c r="K13" s="17">
        <f>200-(((J13-H13)*100)*D13)</f>
        <v>50</v>
      </c>
      <c r="L13" s="12">
        <v>15.95</v>
      </c>
      <c r="M13" s="17">
        <f>200+(((H13-L13)*100)*D13)</f>
        <v>1.2500000000000284</v>
      </c>
      <c r="N13" s="19"/>
      <c r="P13" s="43" t="s">
        <v>28</v>
      </c>
      <c r="Q13" s="128"/>
      <c r="R13" s="20">
        <f t="shared" si="0"/>
        <v>1</v>
      </c>
      <c r="S13" s="128"/>
      <c r="T13" s="20">
        <f t="shared" si="1"/>
        <v>1</v>
      </c>
      <c r="U13" s="128"/>
      <c r="V13" s="20">
        <f t="shared" si="2"/>
        <v>457.14285714285711</v>
      </c>
      <c r="W13" s="128"/>
      <c r="X13" s="20">
        <f t="shared" si="3"/>
        <v>1</v>
      </c>
      <c r="Y13" s="128"/>
      <c r="Z13" s="20">
        <f t="shared" si="4"/>
        <v>400</v>
      </c>
      <c r="AA13" s="129"/>
      <c r="AB13" s="20">
        <f t="shared" si="5"/>
        <v>1</v>
      </c>
      <c r="AC13" s="168"/>
      <c r="AD13" s="156"/>
      <c r="AE13" s="76">
        <f t="shared" si="6"/>
        <v>861.14285714285711</v>
      </c>
    </row>
    <row r="14" spans="2:31" ht="15.6" x14ac:dyDescent="0.3">
      <c r="B14" s="12" t="s">
        <v>5</v>
      </c>
      <c r="C14" s="12">
        <v>42</v>
      </c>
      <c r="D14" s="12">
        <f t="shared" si="7"/>
        <v>3.5714285714285716</v>
      </c>
      <c r="E14" s="12"/>
      <c r="F14" s="12">
        <v>90</v>
      </c>
      <c r="G14" s="17">
        <f>200-((H14-F14))*D14</f>
        <v>235.71428571428572</v>
      </c>
      <c r="H14" s="17">
        <v>80</v>
      </c>
      <c r="I14" s="17">
        <f t="shared" si="9"/>
        <v>200</v>
      </c>
      <c r="J14" s="17">
        <v>38</v>
      </c>
      <c r="K14" s="17">
        <f>200-((H14-J14)*D14)</f>
        <v>50</v>
      </c>
      <c r="L14" s="17">
        <v>24.25</v>
      </c>
      <c r="M14" s="17">
        <f>200-((H14-L14)*D14)</f>
        <v>0.8928571428571388</v>
      </c>
      <c r="N14" s="1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12" t="s">
        <v>6</v>
      </c>
      <c r="C15" s="22">
        <v>7.5231481481481471E-4</v>
      </c>
      <c r="D15" s="23">
        <f>150/(C15*86400)</f>
        <v>2.3076923076923084</v>
      </c>
      <c r="E15" s="12"/>
      <c r="F15" s="22">
        <v>1.9097222222222222E-3</v>
      </c>
      <c r="G15" s="17">
        <f>200+(((H15*86400)-(F15*86400))*D15)</f>
        <v>234.61538461538464</v>
      </c>
      <c r="H15" s="22">
        <v>2.0833333333333333E-3</v>
      </c>
      <c r="I15" s="17">
        <f>200+((H15*86400)-(H15*86400))*D15</f>
        <v>200</v>
      </c>
      <c r="J15" s="22">
        <v>2.8356481481481479E-3</v>
      </c>
      <c r="K15" s="17">
        <f>200+(((H15*86400)-(J15*86400)))*D15</f>
        <v>50.000000000000028</v>
      </c>
      <c r="L15" s="22">
        <v>3.0810185185185181E-3</v>
      </c>
      <c r="M15" s="17">
        <f>200+(((H15*86400)-(L15*86400)))*D15</f>
        <v>1.0769230769230376</v>
      </c>
      <c r="N15" s="19"/>
      <c r="P15" s="37"/>
      <c r="Q15" s="11"/>
      <c r="R15" s="19">
        <f>SUM(R8:R14)</f>
        <v>7</v>
      </c>
      <c r="S15" s="19"/>
      <c r="T15" s="19">
        <f>SUM(T8:T14)</f>
        <v>7</v>
      </c>
      <c r="U15" s="19"/>
      <c r="V15" s="19">
        <f>SUM(V8:V14)</f>
        <v>3199.9999999999991</v>
      </c>
      <c r="W15" s="19"/>
      <c r="X15" s="19">
        <f>SUM(X8:X14)</f>
        <v>7</v>
      </c>
      <c r="Y15" s="19"/>
      <c r="Z15" s="19">
        <f>SUM(Z8:Z14)</f>
        <v>2800</v>
      </c>
      <c r="AA15" s="19"/>
      <c r="AB15" s="19">
        <f>SUM(AB8:AB14)</f>
        <v>7</v>
      </c>
      <c r="AC15" s="19"/>
      <c r="AD15" s="19">
        <f>SUM(AD8:AD14)</f>
        <v>615.38461538461547</v>
      </c>
      <c r="AE15" s="38"/>
    </row>
    <row r="16" spans="2:31" ht="15" customHeight="1" x14ac:dyDescent="0.3">
      <c r="B16" s="11"/>
      <c r="C16" s="102"/>
      <c r="D16" s="103"/>
      <c r="E16" s="11"/>
      <c r="F16" s="102"/>
      <c r="G16" s="19"/>
      <c r="H16" s="102"/>
      <c r="I16" s="19"/>
      <c r="J16" s="102"/>
      <c r="K16" s="19"/>
      <c r="L16" s="102"/>
      <c r="M16" s="19"/>
      <c r="N16" s="19"/>
      <c r="P16" s="37"/>
      <c r="Q16" s="11"/>
      <c r="R16" s="19"/>
      <c r="S16" s="19"/>
      <c r="T16" s="19"/>
      <c r="U16" s="19"/>
      <c r="V16" s="19"/>
      <c r="W16" s="19"/>
      <c r="X16" s="19"/>
      <c r="Y16" s="19"/>
      <c r="Z16" s="19"/>
      <c r="AA16" s="19"/>
      <c r="AB16" s="19"/>
      <c r="AC16" s="19"/>
      <c r="AD16" s="19"/>
      <c r="AE16" s="38"/>
    </row>
    <row r="17" spans="2:31" ht="15.75" customHeight="1" x14ac:dyDescent="0.3">
      <c r="B17" s="11"/>
      <c r="C17" s="102"/>
      <c r="D17" s="103"/>
      <c r="E17" s="11"/>
      <c r="F17" s="102"/>
      <c r="G17" s="19"/>
      <c r="H17" s="102"/>
      <c r="I17" s="19"/>
      <c r="J17" s="102"/>
      <c r="K17" s="19"/>
      <c r="L17" s="102"/>
      <c r="M17" s="19"/>
      <c r="N17" s="19"/>
      <c r="P17" s="37"/>
      <c r="Q17" s="11"/>
      <c r="R17" s="19"/>
      <c r="S17" s="19"/>
      <c r="T17" s="19"/>
      <c r="U17" s="19"/>
      <c r="V17" s="19"/>
      <c r="W17" s="19"/>
      <c r="X17" s="19"/>
      <c r="Y17" s="19"/>
      <c r="Z17" s="19"/>
      <c r="AA17" s="19"/>
      <c r="AB17" s="19"/>
      <c r="AC17" s="172" t="s">
        <v>47</v>
      </c>
      <c r="AD17" s="172"/>
      <c r="AE17" s="107">
        <f>SUM(R15:AD15)</f>
        <v>6643.3846153846143</v>
      </c>
    </row>
    <row r="18" spans="2:31" ht="15" thickBot="1" x14ac:dyDescent="0.35">
      <c r="P18" s="37"/>
      <c r="Q18" s="11"/>
      <c r="R18" s="11"/>
      <c r="S18" s="11"/>
      <c r="T18" s="11"/>
      <c r="U18" s="11"/>
      <c r="V18" s="11"/>
      <c r="W18" s="11"/>
      <c r="X18" s="11"/>
      <c r="Y18" s="11"/>
      <c r="Z18" s="11"/>
      <c r="AA18" s="11"/>
      <c r="AB18" s="11"/>
      <c r="AC18" s="11"/>
      <c r="AD18" s="11"/>
      <c r="AE18" s="45"/>
    </row>
    <row r="19" spans="2:31" ht="15" thickBot="1" x14ac:dyDescent="0.35">
      <c r="B19" s="98" t="s">
        <v>9</v>
      </c>
      <c r="C19" s="98"/>
      <c r="D19" s="98"/>
      <c r="E19" s="98"/>
      <c r="F19" s="98"/>
      <c r="G19" s="98"/>
      <c r="H19" s="98"/>
      <c r="I19" s="98"/>
      <c r="J19" s="98"/>
      <c r="K19" s="98"/>
      <c r="L19" s="96"/>
      <c r="M19" s="96"/>
      <c r="N19" s="96"/>
      <c r="O19" s="96"/>
      <c r="P19" s="97"/>
      <c r="Q19" s="174" t="s">
        <v>1</v>
      </c>
      <c r="R19" s="175"/>
      <c r="S19" s="175" t="s">
        <v>2</v>
      </c>
      <c r="T19" s="175"/>
      <c r="U19" s="151" t="s">
        <v>3</v>
      </c>
      <c r="V19" s="151"/>
      <c r="W19" s="151" t="s">
        <v>36</v>
      </c>
      <c r="X19" s="151"/>
      <c r="Y19" s="151" t="s">
        <v>4</v>
      </c>
      <c r="Z19" s="151"/>
      <c r="AA19" s="151" t="s">
        <v>5</v>
      </c>
      <c r="AB19" s="151"/>
      <c r="AC19" s="151" t="s">
        <v>6</v>
      </c>
      <c r="AD19" s="152"/>
      <c r="AE19" s="75"/>
    </row>
    <row r="20" spans="2:31" ht="15.6" x14ac:dyDescent="0.3">
      <c r="B20" s="12" t="s">
        <v>30</v>
      </c>
      <c r="C20" s="12" t="s">
        <v>12</v>
      </c>
      <c r="D20" s="12" t="s">
        <v>13</v>
      </c>
      <c r="E20" s="12"/>
      <c r="F20" s="12" t="s">
        <v>14</v>
      </c>
      <c r="G20" s="12" t="s">
        <v>15</v>
      </c>
      <c r="H20" s="12" t="s">
        <v>16</v>
      </c>
      <c r="I20" s="12" t="s">
        <v>15</v>
      </c>
      <c r="J20" s="12" t="s">
        <v>17</v>
      </c>
      <c r="K20" s="12" t="s">
        <v>15</v>
      </c>
      <c r="L20" s="14" t="s">
        <v>18</v>
      </c>
      <c r="M20" s="14" t="s">
        <v>15</v>
      </c>
      <c r="N20" s="15"/>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12" t="s">
        <v>20</v>
      </c>
      <c r="C21" s="12">
        <v>280</v>
      </c>
      <c r="D21" s="12">
        <f t="shared" ref="D21:D26" si="11">150/C21</f>
        <v>0.5357142857142857</v>
      </c>
      <c r="E21" s="12"/>
      <c r="F21" s="12">
        <v>6.95</v>
      </c>
      <c r="G21" s="17">
        <f>200-(((H21-F21)*100)*D21)</f>
        <v>245.53571428571431</v>
      </c>
      <c r="H21" s="18">
        <v>6.1</v>
      </c>
      <c r="I21" s="17">
        <f>200-((($H$21-H21)*100)*$D$21)</f>
        <v>200</v>
      </c>
      <c r="J21" s="18">
        <v>3.3</v>
      </c>
      <c r="K21" s="17">
        <f>200-(((H21-J21)*100)*D21)</f>
        <v>50</v>
      </c>
      <c r="L21" s="18">
        <v>2.38</v>
      </c>
      <c r="M21" s="17">
        <f>200-(((H21-L21)*100)*D21)</f>
        <v>0.71428571428572241</v>
      </c>
      <c r="N21" s="19"/>
      <c r="P21" s="48" t="s">
        <v>10</v>
      </c>
      <c r="Q21" s="125">
        <v>6.1</v>
      </c>
      <c r="R21" s="28">
        <f>200-((($H$21-Q21)*100)*$D$21)</f>
        <v>200</v>
      </c>
      <c r="S21" s="125">
        <v>2</v>
      </c>
      <c r="T21" s="28">
        <f>200-((($H$22-S21)*100)*$D$22)</f>
        <v>200</v>
      </c>
      <c r="U21" s="125">
        <v>7</v>
      </c>
      <c r="V21" s="28">
        <f>200+((($H$23-U21)*100)*$D$23)</f>
        <v>200</v>
      </c>
      <c r="W21" s="125">
        <v>8</v>
      </c>
      <c r="X21" s="28">
        <f>200-((($H$24-W21)*100)*$D$24)</f>
        <v>200</v>
      </c>
      <c r="Y21" s="125">
        <v>9</v>
      </c>
      <c r="Z21" s="28">
        <f>200+((($H$25-Y21)*100)*$D$25)</f>
        <v>200</v>
      </c>
      <c r="AA21" s="126">
        <v>70</v>
      </c>
      <c r="AB21" s="28">
        <f>200-(($H$26-AA21)*$D$26)</f>
        <v>200</v>
      </c>
      <c r="AC21" s="5">
        <v>2.3148148148148151E-3</v>
      </c>
      <c r="AD21" s="2">
        <f>IF(AC21*86400&lt;$L$27*86400,(200+(((($H$27*86400)-(AC21*86400)))*$D$27)),1)</f>
        <v>200</v>
      </c>
      <c r="AE21" s="49">
        <f t="shared" ref="AE21:AE28" si="12">R21+T21+V21+X21+Z21+AB21</f>
        <v>1200</v>
      </c>
    </row>
    <row r="22" spans="2:31" ht="15.6" x14ac:dyDescent="0.3">
      <c r="B22" s="12" t="s">
        <v>22</v>
      </c>
      <c r="C22" s="12">
        <v>96</v>
      </c>
      <c r="D22" s="12">
        <f t="shared" si="11"/>
        <v>1.5625</v>
      </c>
      <c r="E22" s="12"/>
      <c r="F22" s="12">
        <v>2.38</v>
      </c>
      <c r="G22" s="17">
        <f t="shared" ref="G22" si="13">200-(((H22-F22)*100)*D22)</f>
        <v>259.375</v>
      </c>
      <c r="H22" s="18">
        <v>2</v>
      </c>
      <c r="I22" s="17">
        <f>200-((($H$22-H22)*100)*$D$22)</f>
        <v>200</v>
      </c>
      <c r="J22" s="18">
        <v>1.04</v>
      </c>
      <c r="K22" s="17">
        <f>200-(((H22-J22)*100)*D22)</f>
        <v>50</v>
      </c>
      <c r="L22" s="18">
        <v>0.72499999999999998</v>
      </c>
      <c r="M22" s="17">
        <f>200-(((H22-L22)*100)*D22)</f>
        <v>0.78125000000002842</v>
      </c>
      <c r="N22" s="19"/>
      <c r="P22" s="42" t="s">
        <v>19</v>
      </c>
      <c r="Q22" s="127"/>
      <c r="R22" s="16">
        <f>IF(Q22&gt;$L$21,(200-((($H$21-Q22)*100)*$D$21)),1)</f>
        <v>1</v>
      </c>
      <c r="S22" s="127"/>
      <c r="T22" s="16">
        <f>IF(S22&gt;$L$22,(200-((($H$22-S22)*100)*$D$22)),1)</f>
        <v>1</v>
      </c>
      <c r="U22" s="127"/>
      <c r="V22" s="16">
        <f>IF(U22&lt;$L$23,(200+((($H$23-U22)*100)*$D$23)),1)</f>
        <v>476.31578947368422</v>
      </c>
      <c r="W22" s="127"/>
      <c r="X22" s="16">
        <f>IF(W22&gt;$L$24,(200-((($H$24-W22)*100)*$D$24)),1)</f>
        <v>1</v>
      </c>
      <c r="Y22" s="127"/>
      <c r="Z22" s="16">
        <f>IF(Y22&lt;$L$25,(200+((($H$25-Y22)*100)*$D$25)),1)</f>
        <v>400</v>
      </c>
      <c r="AA22" s="130"/>
      <c r="AB22" s="16">
        <f>IF(AA22&gt;$L$26,(200-(($H$26-AA22)*$D$26)),1)</f>
        <v>1</v>
      </c>
      <c r="AC22" s="165"/>
      <c r="AD22" s="162">
        <f>IF(AC22*86400&lt;$L$27*86400,(200+(((($H$27*86400)-(AC22*86400)))*$D$27)),1)</f>
        <v>600</v>
      </c>
      <c r="AE22" s="76">
        <f t="shared" si="12"/>
        <v>880.31578947368416</v>
      </c>
    </row>
    <row r="23" spans="2:31" ht="15.6" x14ac:dyDescent="0.3">
      <c r="B23" s="12" t="s">
        <v>24</v>
      </c>
      <c r="C23" s="12">
        <v>380</v>
      </c>
      <c r="D23" s="12">
        <f t="shared" si="11"/>
        <v>0.39473684210526316</v>
      </c>
      <c r="E23" s="12"/>
      <c r="F23" s="12">
        <v>6</v>
      </c>
      <c r="G23" s="17">
        <f>200-(((F23-H23)*100)*D23)</f>
        <v>239.4736842105263</v>
      </c>
      <c r="H23" s="12">
        <v>7</v>
      </c>
      <c r="I23" s="17">
        <f>200+((($H$23-H23)*100)*$D$23)</f>
        <v>200</v>
      </c>
      <c r="J23" s="12">
        <v>10.8</v>
      </c>
      <c r="K23" s="17">
        <f>200-(((J23-H23)*100)*D23)</f>
        <v>49.999999999999972</v>
      </c>
      <c r="L23" s="12">
        <v>12.05</v>
      </c>
      <c r="M23" s="17">
        <f>200+(((H23-L23)*100)*D23)</f>
        <v>0.65789473684208133</v>
      </c>
      <c r="N23" s="19"/>
      <c r="P23" s="43" t="s">
        <v>21</v>
      </c>
      <c r="Q23" s="127"/>
      <c r="R23" s="20">
        <f t="shared" ref="R23:R28" si="14">IF(Q23&gt;$L$21,(200-((($H$21-Q23)*100)*$D$21)),1)</f>
        <v>1</v>
      </c>
      <c r="S23" s="127"/>
      <c r="T23" s="20">
        <f t="shared" ref="T23:T28" si="15">IF(S23&gt;$L$22,(200-((($H$22-S23)*100)*$D$22)),1)</f>
        <v>1</v>
      </c>
      <c r="U23" s="127"/>
      <c r="V23" s="20">
        <f t="shared" ref="V23:V28" si="16">IF(U23&lt;$L$23,(200+((($H$23-U23)*100)*$D$23)),1)</f>
        <v>476.31578947368422</v>
      </c>
      <c r="W23" s="127"/>
      <c r="X23" s="20">
        <f t="shared" ref="X23:X28" si="17">IF(W23&gt;$L$24,(200-((($H$24-W23)*100)*$D$24)),1)</f>
        <v>1</v>
      </c>
      <c r="Y23" s="127"/>
      <c r="Z23" s="20">
        <f t="shared" ref="Z23:Z28" si="18">IF(Y23&lt;$L$25,(200+((($H$25-Y23)*100)*$D$25)),1)</f>
        <v>400</v>
      </c>
      <c r="AA23" s="130"/>
      <c r="AB23" s="20">
        <f t="shared" ref="AB23:AB28" si="19">IF(AA23&gt;$L$26,(200-(($H$26-AA23)*$D$26)),1)</f>
        <v>1</v>
      </c>
      <c r="AC23" s="165"/>
      <c r="AD23" s="163"/>
      <c r="AE23" s="76">
        <f t="shared" si="12"/>
        <v>880.31578947368416</v>
      </c>
    </row>
    <row r="24" spans="2:31" ht="15.6" x14ac:dyDescent="0.3">
      <c r="B24" s="12" t="s">
        <v>26</v>
      </c>
      <c r="C24" s="12">
        <v>500</v>
      </c>
      <c r="D24" s="12">
        <f t="shared" si="11"/>
        <v>0.3</v>
      </c>
      <c r="E24" s="12"/>
      <c r="F24" s="12">
        <v>13.2</v>
      </c>
      <c r="G24" s="17">
        <f t="shared" ref="G24" si="20">200-(((H24-F24)*100)*D24)</f>
        <v>356</v>
      </c>
      <c r="H24" s="18">
        <v>8</v>
      </c>
      <c r="I24" s="17">
        <f>200-((($H$24-H24)*100)*$D$24)</f>
        <v>200</v>
      </c>
      <c r="J24" s="18">
        <v>3</v>
      </c>
      <c r="K24" s="17">
        <f t="shared" ref="K24" si="21">200-(((H24-J24)*100)*D24)</f>
        <v>50</v>
      </c>
      <c r="L24" s="18">
        <v>1.35</v>
      </c>
      <c r="M24" s="17">
        <f>200-(((H24-L24)*100)*D24)</f>
        <v>0.5</v>
      </c>
      <c r="N24" s="19"/>
      <c r="P24" s="43" t="s">
        <v>23</v>
      </c>
      <c r="Q24" s="127"/>
      <c r="R24" s="20">
        <f t="shared" si="14"/>
        <v>1</v>
      </c>
      <c r="S24" s="127"/>
      <c r="T24" s="20">
        <f t="shared" si="15"/>
        <v>1</v>
      </c>
      <c r="U24" s="127"/>
      <c r="V24" s="20">
        <f t="shared" si="16"/>
        <v>476.31578947368422</v>
      </c>
      <c r="W24" s="127"/>
      <c r="X24" s="20">
        <f t="shared" si="17"/>
        <v>1</v>
      </c>
      <c r="Y24" s="127"/>
      <c r="Z24" s="20">
        <f t="shared" si="18"/>
        <v>400</v>
      </c>
      <c r="AA24" s="130"/>
      <c r="AB24" s="20">
        <f t="shared" si="19"/>
        <v>1</v>
      </c>
      <c r="AC24" s="165"/>
      <c r="AD24" s="163"/>
      <c r="AE24" s="76">
        <f t="shared" si="12"/>
        <v>880.31578947368416</v>
      </c>
    </row>
    <row r="25" spans="2:31" ht="15.6" x14ac:dyDescent="0.3">
      <c r="B25" s="12" t="s">
        <v>4</v>
      </c>
      <c r="C25" s="12">
        <v>675</v>
      </c>
      <c r="D25" s="12">
        <f t="shared" si="11"/>
        <v>0.22222222222222221</v>
      </c>
      <c r="E25" s="12"/>
      <c r="F25" s="12">
        <v>7</v>
      </c>
      <c r="G25" s="17">
        <f>200+(((H25-F25)*100)*D25)</f>
        <v>244.44444444444446</v>
      </c>
      <c r="H25" s="12">
        <v>9</v>
      </c>
      <c r="I25" s="17">
        <f>200+((($H$25-H25)*100)*$D$25)</f>
        <v>200</v>
      </c>
      <c r="J25" s="12">
        <v>15.75</v>
      </c>
      <c r="K25" s="17">
        <f>200-(((J25-H25)*100)*D25)</f>
        <v>50</v>
      </c>
      <c r="L25" s="12">
        <v>17.95</v>
      </c>
      <c r="M25" s="17">
        <f>200+(((H25-L25)*100)*D25)</f>
        <v>1.1111111111111427</v>
      </c>
      <c r="N25" s="19"/>
      <c r="P25" s="43" t="s">
        <v>25</v>
      </c>
      <c r="Q25" s="127"/>
      <c r="R25" s="20">
        <f t="shared" si="14"/>
        <v>1</v>
      </c>
      <c r="S25" s="127"/>
      <c r="T25" s="20">
        <f t="shared" si="15"/>
        <v>1</v>
      </c>
      <c r="U25" s="127"/>
      <c r="V25" s="20">
        <f t="shared" si="16"/>
        <v>476.31578947368422</v>
      </c>
      <c r="W25" s="127"/>
      <c r="X25" s="20">
        <f t="shared" si="17"/>
        <v>1</v>
      </c>
      <c r="Y25" s="127"/>
      <c r="Z25" s="20">
        <f t="shared" si="18"/>
        <v>400</v>
      </c>
      <c r="AA25" s="130"/>
      <c r="AB25" s="20">
        <f t="shared" si="19"/>
        <v>1</v>
      </c>
      <c r="AC25" s="165"/>
      <c r="AD25" s="163"/>
      <c r="AE25" s="76">
        <f t="shared" si="12"/>
        <v>880.31578947368416</v>
      </c>
    </row>
    <row r="26" spans="2:31" ht="15.6" x14ac:dyDescent="0.3">
      <c r="B26" s="12" t="s">
        <v>5</v>
      </c>
      <c r="C26" s="12">
        <v>30</v>
      </c>
      <c r="D26" s="12">
        <f t="shared" si="11"/>
        <v>5</v>
      </c>
      <c r="E26" s="12"/>
      <c r="F26" s="12">
        <v>80</v>
      </c>
      <c r="G26" s="17">
        <f>200-((H26-F26))*D26</f>
        <v>250</v>
      </c>
      <c r="H26" s="17">
        <v>70</v>
      </c>
      <c r="I26" s="17">
        <f>200-(($H$26-H26)*$D$26)</f>
        <v>200</v>
      </c>
      <c r="J26" s="17">
        <v>40</v>
      </c>
      <c r="K26" s="17">
        <f>200-((H26-J26)*D26)</f>
        <v>50</v>
      </c>
      <c r="L26" s="17">
        <v>30.2</v>
      </c>
      <c r="M26" s="17">
        <f>200-((H26-L26)*D26)</f>
        <v>1</v>
      </c>
      <c r="N26" s="19"/>
      <c r="P26" s="43" t="s">
        <v>27</v>
      </c>
      <c r="Q26" s="127"/>
      <c r="R26" s="20">
        <f t="shared" si="14"/>
        <v>1</v>
      </c>
      <c r="S26" s="127"/>
      <c r="T26" s="20">
        <f t="shared" si="15"/>
        <v>1</v>
      </c>
      <c r="U26" s="127"/>
      <c r="V26" s="20">
        <f t="shared" si="16"/>
        <v>476.31578947368422</v>
      </c>
      <c r="W26" s="127"/>
      <c r="X26" s="20">
        <f t="shared" si="17"/>
        <v>1</v>
      </c>
      <c r="Y26" s="127"/>
      <c r="Z26" s="20">
        <f t="shared" si="18"/>
        <v>400</v>
      </c>
      <c r="AA26" s="130"/>
      <c r="AB26" s="20">
        <f t="shared" si="19"/>
        <v>1</v>
      </c>
      <c r="AC26" s="165"/>
      <c r="AD26" s="163"/>
      <c r="AE26" s="76">
        <f t="shared" si="12"/>
        <v>880.31578947368416</v>
      </c>
    </row>
    <row r="27" spans="2:31" ht="15.6" x14ac:dyDescent="0.3">
      <c r="B27" s="12" t="s">
        <v>6</v>
      </c>
      <c r="C27" s="22">
        <v>8.6805555555555551E-4</v>
      </c>
      <c r="D27" s="23">
        <f>150/(C27*86400)</f>
        <v>2</v>
      </c>
      <c r="E27" s="12"/>
      <c r="F27" s="22">
        <v>2.0162037037037036E-3</v>
      </c>
      <c r="G27" s="17">
        <f>200+(((H27*86400)-(F27*86400))*D27)</f>
        <v>251.60000000000008</v>
      </c>
      <c r="H27" s="22">
        <v>2.3148148148148151E-3</v>
      </c>
      <c r="I27" s="17">
        <f>200+((($H$27*86400)-(H27*86400))*$D$27)</f>
        <v>200</v>
      </c>
      <c r="J27" s="22">
        <v>3.1828703703703702E-3</v>
      </c>
      <c r="K27" s="17">
        <f>200+(((H27*86400)-(J27*86400)))*D27</f>
        <v>50.000000000000057</v>
      </c>
      <c r="L27" s="22">
        <v>3.4664351851851852E-3</v>
      </c>
      <c r="M27" s="17">
        <f>200+(((H27*86400)-(L27*86400)))*D27</f>
        <v>1.0000000000000568</v>
      </c>
      <c r="N27" s="19"/>
      <c r="P27" s="43" t="s">
        <v>28</v>
      </c>
      <c r="Q27" s="127"/>
      <c r="R27" s="20">
        <f t="shared" si="14"/>
        <v>1</v>
      </c>
      <c r="S27" s="127"/>
      <c r="T27" s="20">
        <f t="shared" si="15"/>
        <v>1</v>
      </c>
      <c r="U27" s="127"/>
      <c r="V27" s="20">
        <f t="shared" si="16"/>
        <v>476.31578947368422</v>
      </c>
      <c r="W27" s="127"/>
      <c r="X27" s="20">
        <f t="shared" si="17"/>
        <v>1</v>
      </c>
      <c r="Y27" s="127"/>
      <c r="Z27" s="20">
        <f t="shared" si="18"/>
        <v>400</v>
      </c>
      <c r="AA27" s="130"/>
      <c r="AB27" s="20">
        <f t="shared" si="19"/>
        <v>1</v>
      </c>
      <c r="AC27" s="165"/>
      <c r="AD27" s="163"/>
      <c r="AE27" s="76">
        <f t="shared" si="12"/>
        <v>880.31578947368416</v>
      </c>
    </row>
    <row r="28" spans="2:31" ht="16.2" thickBot="1" x14ac:dyDescent="0.35">
      <c r="P28" s="46" t="s">
        <v>29</v>
      </c>
      <c r="Q28" s="127"/>
      <c r="R28" s="47">
        <f t="shared" si="14"/>
        <v>1</v>
      </c>
      <c r="S28" s="127"/>
      <c r="T28" s="47">
        <f t="shared" si="15"/>
        <v>1</v>
      </c>
      <c r="U28" s="127"/>
      <c r="V28" s="47">
        <f t="shared" si="16"/>
        <v>476.31578947368422</v>
      </c>
      <c r="W28" s="127"/>
      <c r="X28" s="47">
        <f t="shared" si="17"/>
        <v>1</v>
      </c>
      <c r="Y28" s="127"/>
      <c r="Z28" s="47">
        <f t="shared" si="18"/>
        <v>400</v>
      </c>
      <c r="AA28" s="130"/>
      <c r="AB28" s="47">
        <f t="shared" si="19"/>
        <v>1</v>
      </c>
      <c r="AC28" s="165"/>
      <c r="AD28" s="164"/>
      <c r="AE28" s="77">
        <f t="shared" si="12"/>
        <v>880.31578947368416</v>
      </c>
    </row>
    <row r="29" spans="2:31" ht="18.75" hidden="1" customHeight="1" x14ac:dyDescent="0.3">
      <c r="P29" s="115"/>
      <c r="Q29" s="24"/>
      <c r="R29" s="25">
        <f>SUM(R22:R28)</f>
        <v>7</v>
      </c>
      <c r="S29" s="24"/>
      <c r="T29" s="25">
        <f>SUM(T22:T28)</f>
        <v>7</v>
      </c>
      <c r="U29" s="24"/>
      <c r="V29" s="25">
        <f>SUM(V22:V28)</f>
        <v>3334.2105263157896</v>
      </c>
      <c r="W29" s="24"/>
      <c r="X29" s="25">
        <f>SUM(X22:X28)</f>
        <v>7</v>
      </c>
      <c r="Y29" s="24"/>
      <c r="Z29" s="25">
        <f>SUM(Z22:Z28)</f>
        <v>2800</v>
      </c>
      <c r="AA29" s="26"/>
      <c r="AB29" s="25">
        <f>SUM(AB22:AB28)</f>
        <v>7</v>
      </c>
      <c r="AC29" s="4"/>
      <c r="AD29" s="25">
        <f>SUM(AD22:AD28)</f>
        <v>600</v>
      </c>
      <c r="AE29" s="38"/>
    </row>
    <row r="30" spans="2:31" ht="15.75" customHeight="1" x14ac:dyDescent="0.3">
      <c r="P30" s="115"/>
      <c r="Q30" s="24"/>
      <c r="R30" s="25"/>
      <c r="S30" s="24"/>
      <c r="T30" s="25"/>
      <c r="U30" s="24"/>
      <c r="V30" s="25"/>
      <c r="W30" s="24"/>
      <c r="X30" s="25"/>
      <c r="Y30" s="24"/>
      <c r="Z30" s="25"/>
      <c r="AA30" s="26"/>
      <c r="AB30" s="25"/>
      <c r="AC30" s="4"/>
      <c r="AD30" s="25"/>
      <c r="AE30" s="38"/>
    </row>
    <row r="31" spans="2:31" ht="15.75" customHeight="1" x14ac:dyDescent="0.3">
      <c r="P31" s="115"/>
      <c r="Q31" s="24"/>
      <c r="R31" s="25"/>
      <c r="S31" s="24"/>
      <c r="T31" s="25"/>
      <c r="U31" s="24"/>
      <c r="V31" s="25"/>
      <c r="W31" s="24"/>
      <c r="X31" s="25"/>
      <c r="Y31" s="24"/>
      <c r="Z31" s="25"/>
      <c r="AA31" s="26"/>
      <c r="AB31" s="25"/>
      <c r="AC31" s="171" t="s">
        <v>48</v>
      </c>
      <c r="AD31" s="171"/>
      <c r="AE31" s="116">
        <f>SUM(R29:AD29)</f>
        <v>6762.21052631579</v>
      </c>
    </row>
    <row r="32" spans="2:31" s="7" customFormat="1" ht="15.75" customHeight="1" x14ac:dyDescent="0.3">
      <c r="P32" s="115"/>
      <c r="Q32" s="24"/>
      <c r="R32" s="25"/>
      <c r="S32" s="24"/>
      <c r="T32" s="25"/>
      <c r="U32" s="24"/>
      <c r="V32" s="25"/>
      <c r="W32" s="24"/>
      <c r="X32" s="25"/>
      <c r="Y32" s="24"/>
      <c r="Z32" s="25"/>
      <c r="AA32" s="26"/>
      <c r="AB32" s="25"/>
      <c r="AC32" s="105"/>
      <c r="AD32" s="105"/>
      <c r="AE32" s="117"/>
    </row>
    <row r="33" spans="3:31" ht="15.75" customHeight="1" thickBot="1" x14ac:dyDescent="0.35">
      <c r="P33" s="118"/>
      <c r="Q33" s="119"/>
      <c r="R33" s="73"/>
      <c r="S33" s="119"/>
      <c r="T33" s="73"/>
      <c r="U33" s="119"/>
      <c r="V33" s="73"/>
      <c r="W33" s="119"/>
      <c r="X33" s="73"/>
      <c r="Y33" s="119"/>
      <c r="Z33" s="73"/>
      <c r="AA33" s="120"/>
      <c r="AB33" s="173" t="s">
        <v>49</v>
      </c>
      <c r="AC33" s="173"/>
      <c r="AD33" s="173"/>
      <c r="AE33" s="121">
        <f>SUM(AE17+AE31)</f>
        <v>13405.595141700403</v>
      </c>
    </row>
    <row r="35" spans="3:31" ht="111.75" customHeight="1" x14ac:dyDescent="0.3">
      <c r="C35" s="22"/>
      <c r="D35" s="27"/>
      <c r="P35" s="169" t="s">
        <v>45</v>
      </c>
      <c r="Q35" s="170"/>
      <c r="R35" s="170"/>
      <c r="S35" s="170"/>
      <c r="T35" s="170"/>
      <c r="U35" s="170"/>
      <c r="V35" s="170"/>
      <c r="W35" s="170"/>
      <c r="X35" s="170"/>
      <c r="Y35" s="170"/>
      <c r="Z35" s="170"/>
      <c r="AA35" s="170"/>
      <c r="AB35" s="170"/>
      <c r="AC35" s="170"/>
      <c r="AD35" s="170"/>
      <c r="AE35" s="170"/>
    </row>
  </sheetData>
  <sheetProtection sheet="1" objects="1" scenarios="1" selectLockedCells="1"/>
  <mergeCells count="24">
    <mergeCell ref="P1:AE1"/>
    <mergeCell ref="Q5:R5"/>
    <mergeCell ref="S5:T5"/>
    <mergeCell ref="U5:V5"/>
    <mergeCell ref="W5:X5"/>
    <mergeCell ref="Y5:Z5"/>
    <mergeCell ref="AA5:AB5"/>
    <mergeCell ref="AC5:AD5"/>
    <mergeCell ref="AC22:AC28"/>
    <mergeCell ref="AD22:AD28"/>
    <mergeCell ref="P35:AE35"/>
    <mergeCell ref="Q3:R3"/>
    <mergeCell ref="AC31:AD31"/>
    <mergeCell ref="AC17:AD17"/>
    <mergeCell ref="AB33:AD33"/>
    <mergeCell ref="AC8:AC14"/>
    <mergeCell ref="AD8:AD14"/>
    <mergeCell ref="Q19:R19"/>
    <mergeCell ref="S19:T19"/>
    <mergeCell ref="U19:V19"/>
    <mergeCell ref="W19:X19"/>
    <mergeCell ref="Y19:Z19"/>
    <mergeCell ref="AA19:AB19"/>
    <mergeCell ref="AC19:AD19"/>
  </mergeCells>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E35"/>
  <sheetViews>
    <sheetView showGridLines="0" zoomScale="90" zoomScaleNormal="90" workbookViewId="0">
      <selection activeCell="AA22" sqref="AA22:AA28"/>
    </sheetView>
  </sheetViews>
  <sheetFormatPr defaultColWidth="9.33203125" defaultRowHeight="14.4" x14ac:dyDescent="0.3"/>
  <cols>
    <col min="1" max="1" width="6.109375" style="81" customWidth="1"/>
    <col min="2" max="2" width="10.5546875" style="81" hidden="1" customWidth="1"/>
    <col min="3" max="3" width="9.33203125" style="81" hidden="1" customWidth="1"/>
    <col min="4" max="4" width="13" style="81" hidden="1" customWidth="1"/>
    <col min="5" max="5" width="4.6640625" style="81" hidden="1" customWidth="1"/>
    <col min="6" max="15" width="9.33203125" style="81" hidden="1" customWidth="1"/>
    <col min="16" max="16" width="23.109375" style="81" customWidth="1"/>
    <col min="17" max="30" width="9.6640625" style="81" customWidth="1"/>
    <col min="31" max="31" width="13.44140625" style="81" customWidth="1"/>
    <col min="32" max="16384" width="9.33203125" style="81"/>
  </cols>
  <sheetData>
    <row r="1" spans="2:31" s="78" customFormat="1" ht="18" x14ac:dyDescent="0.3">
      <c r="P1" s="148" t="s">
        <v>46</v>
      </c>
      <c r="Q1" s="149"/>
      <c r="R1" s="149"/>
      <c r="S1" s="149"/>
      <c r="T1" s="149"/>
      <c r="U1" s="149"/>
      <c r="V1" s="149"/>
      <c r="W1" s="149"/>
      <c r="X1" s="149"/>
      <c r="Y1" s="149"/>
      <c r="Z1" s="149"/>
      <c r="AA1" s="149"/>
      <c r="AB1" s="149"/>
      <c r="AC1" s="149"/>
      <c r="AD1" s="149"/>
      <c r="AE1" s="150"/>
    </row>
    <row r="2" spans="2:31" s="79" customFormat="1" ht="18" x14ac:dyDescent="0.3">
      <c r="P2" s="33"/>
      <c r="Q2" s="8"/>
      <c r="R2" s="8"/>
      <c r="S2" s="8"/>
      <c r="T2" s="8"/>
      <c r="U2" s="8"/>
      <c r="V2" s="8"/>
      <c r="W2" s="8"/>
      <c r="X2" s="8"/>
      <c r="Y2" s="8"/>
      <c r="Z2" s="8"/>
      <c r="AA2" s="8"/>
      <c r="AB2" s="8"/>
      <c r="AC2" s="8"/>
      <c r="AD2" s="8"/>
      <c r="AE2" s="34"/>
    </row>
    <row r="3" spans="2:31" s="80" customFormat="1" ht="18" x14ac:dyDescent="0.3">
      <c r="P3" s="35" t="s">
        <v>33</v>
      </c>
      <c r="Q3" s="158" t="s">
        <v>50</v>
      </c>
      <c r="R3" s="159"/>
      <c r="S3" s="10"/>
      <c r="T3" s="10"/>
      <c r="U3" s="10"/>
      <c r="V3" s="10"/>
      <c r="W3" s="10"/>
      <c r="X3" s="10"/>
      <c r="Y3" s="10"/>
      <c r="Z3" s="10"/>
      <c r="AA3" s="10"/>
      <c r="AB3" s="10"/>
      <c r="AC3" s="10"/>
      <c r="AD3" s="10"/>
      <c r="AE3" s="36"/>
    </row>
    <row r="4" spans="2:31" ht="15" thickBot="1" x14ac:dyDescent="0.35">
      <c r="P4" s="82"/>
      <c r="Q4" s="83"/>
      <c r="R4" s="83"/>
      <c r="S4" s="83"/>
      <c r="T4" s="83"/>
      <c r="U4" s="83"/>
      <c r="V4" s="83"/>
      <c r="W4" s="83"/>
      <c r="X4" s="83"/>
      <c r="Y4" s="83"/>
      <c r="Z4" s="83"/>
      <c r="AA4" s="83"/>
      <c r="AB4" s="83"/>
      <c r="AC4" s="83"/>
      <c r="AD4" s="83"/>
      <c r="AE4" s="45"/>
    </row>
    <row r="5" spans="2:31" ht="15" thickBot="1" x14ac:dyDescent="0.35">
      <c r="P5" s="82"/>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84" t="s">
        <v>9</v>
      </c>
      <c r="C7" s="84"/>
      <c r="D7" s="84"/>
      <c r="E7" s="84"/>
      <c r="F7" s="84"/>
      <c r="G7" s="84"/>
      <c r="H7" s="84"/>
      <c r="I7" s="84"/>
      <c r="J7" s="84"/>
      <c r="K7" s="84"/>
      <c r="P7" s="40" t="s">
        <v>10</v>
      </c>
      <c r="Q7" s="123">
        <v>6.9</v>
      </c>
      <c r="R7" s="13">
        <f>200-((($H$9-Q7)*100)*$D$9)</f>
        <v>200</v>
      </c>
      <c r="S7" s="123">
        <v>2.2000000000000002</v>
      </c>
      <c r="T7" s="13">
        <f>200-((($H$10-S7)*100)*$D$10)</f>
        <v>200</v>
      </c>
      <c r="U7" s="123">
        <v>6</v>
      </c>
      <c r="V7" s="13">
        <f>200+((($H$11-U7)*100)*$D$11)</f>
        <v>200</v>
      </c>
      <c r="W7" s="123">
        <v>10</v>
      </c>
      <c r="X7" s="13">
        <f>200-((($H$12-W7)*100)*$D$12)</f>
        <v>200</v>
      </c>
      <c r="Y7" s="123">
        <v>8</v>
      </c>
      <c r="Z7" s="13">
        <f>200+((($H$13-Y7)*100)*$D$13)</f>
        <v>200</v>
      </c>
      <c r="AA7" s="124">
        <v>80</v>
      </c>
      <c r="AB7" s="13">
        <f>200-(($H$14-AA7)*$D$14)</f>
        <v>200</v>
      </c>
      <c r="AC7" s="3">
        <v>2.0833333333333333E-3</v>
      </c>
      <c r="AD7" s="1">
        <f>IF(AC7*86400&lt;$L$15*86400,(200+(((($H$15*86400)-(AC7*86400)))*$D$15)),1)</f>
        <v>200</v>
      </c>
      <c r="AE7" s="41">
        <f>R7+T7+V7+X7+Z7+AB7</f>
        <v>1200</v>
      </c>
    </row>
    <row r="8" spans="2:31" ht="15.6" x14ac:dyDescent="0.3">
      <c r="B8" s="84" t="s">
        <v>11</v>
      </c>
      <c r="C8" s="84" t="s">
        <v>12</v>
      </c>
      <c r="D8" s="84" t="s">
        <v>13</v>
      </c>
      <c r="E8" s="84"/>
      <c r="F8" s="84" t="s">
        <v>14</v>
      </c>
      <c r="G8" s="84" t="s">
        <v>15</v>
      </c>
      <c r="H8" s="84" t="s">
        <v>16</v>
      </c>
      <c r="I8" s="84" t="s">
        <v>15</v>
      </c>
      <c r="J8" s="84" t="s">
        <v>17</v>
      </c>
      <c r="K8" s="84" t="s">
        <v>15</v>
      </c>
      <c r="L8" s="85" t="s">
        <v>18</v>
      </c>
      <c r="M8" s="85" t="s">
        <v>15</v>
      </c>
      <c r="N8" s="86"/>
      <c r="P8" s="42" t="s">
        <v>19</v>
      </c>
      <c r="Q8" s="128"/>
      <c r="R8" s="131">
        <f>IF(Q8&gt;$L$9,(200-((($H$9-Q8)*100)*$D$9)),1)</f>
        <v>1</v>
      </c>
      <c r="S8" s="128"/>
      <c r="T8" s="131">
        <f>IF(S8&gt;$L$10,(200-((($H$10-S8)*100)*$D$10)),1)</f>
        <v>1</v>
      </c>
      <c r="U8" s="128"/>
      <c r="V8" s="131">
        <f>IF(U8&lt;$L$11,(200+((($H$11-U8)*100)*$D$11)),1)</f>
        <v>457.14285714285711</v>
      </c>
      <c r="W8" s="128"/>
      <c r="X8" s="131">
        <f>IF(W8&gt;$L$12,(200-((($H$12-W8)*100)*$D$12)),1)</f>
        <v>1</v>
      </c>
      <c r="Y8" s="128"/>
      <c r="Z8" s="131">
        <f>IF(Y8&lt;$L$13,(200+((($H$13-Y8)*100)*$D$13)),1)</f>
        <v>400</v>
      </c>
      <c r="AA8" s="129"/>
      <c r="AB8" s="131">
        <f>IF(AA8&gt;$L$14,(200-(($H$14-AA8)*$D$14)),1)</f>
        <v>1</v>
      </c>
      <c r="AC8" s="168"/>
      <c r="AD8" s="155">
        <f>IF(AC8*86400&lt;$L$15*86400,(200+(((($H$15*86400)-(AC8*86400)))*$D$15)),1)</f>
        <v>615.38461538461547</v>
      </c>
      <c r="AE8" s="76">
        <f>R8+T8+V8+X8+Z8+AB8</f>
        <v>861.14285714285711</v>
      </c>
    </row>
    <row r="9" spans="2:31" ht="15.6" x14ac:dyDescent="0.3">
      <c r="B9" s="84" t="s">
        <v>20</v>
      </c>
      <c r="C9" s="84">
        <v>330</v>
      </c>
      <c r="D9" s="84">
        <f>150/C9</f>
        <v>0.45454545454545453</v>
      </c>
      <c r="E9" s="84"/>
      <c r="F9" s="84">
        <v>7.87</v>
      </c>
      <c r="G9" s="87">
        <f>200-(((H9-F9)*100)*D9)</f>
        <v>244.09090909090907</v>
      </c>
      <c r="H9" s="88">
        <v>6.9</v>
      </c>
      <c r="I9" s="87">
        <f>200-(((H9-H9)*100)*D9)</f>
        <v>200</v>
      </c>
      <c r="J9" s="88">
        <v>3.6</v>
      </c>
      <c r="K9" s="87">
        <f>200-(((H9-J9)*100)*D9)</f>
        <v>50</v>
      </c>
      <c r="L9" s="88">
        <v>2.52</v>
      </c>
      <c r="M9" s="87">
        <f>200-(((H9-L9)*100)*D9)</f>
        <v>0.90909090909087809</v>
      </c>
      <c r="N9" s="89"/>
      <c r="P9" s="43" t="s">
        <v>21</v>
      </c>
      <c r="Q9" s="128"/>
      <c r="R9" s="132">
        <f t="shared" ref="R9:R14" si="0">IF(Q9&gt;$L$9,(200-((($H$9-Q9)*100)*$D$9)),1)</f>
        <v>1</v>
      </c>
      <c r="S9" s="128"/>
      <c r="T9" s="132">
        <f t="shared" ref="T9:T14" si="1">IF(S9&gt;$L$10,(200-((($H$10-S9)*100)*$D$10)),1)</f>
        <v>1</v>
      </c>
      <c r="U9" s="128"/>
      <c r="V9" s="132">
        <f t="shared" ref="V9:V14" si="2">IF(U9&lt;$L$11,(200+((($H$11-U9)*100)*$D$11)),1)</f>
        <v>457.14285714285711</v>
      </c>
      <c r="W9" s="128"/>
      <c r="X9" s="132">
        <f t="shared" ref="X9:X14" si="3">IF(W9&gt;$L$12,(200-((($H$12-W9)*100)*$D$12)),1)</f>
        <v>1</v>
      </c>
      <c r="Y9" s="128"/>
      <c r="Z9" s="132">
        <f t="shared" ref="Z9:Z14" si="4">IF(Y9&lt;$L$13,(200+((($H$13-Y9)*100)*$D$13)),1)</f>
        <v>400</v>
      </c>
      <c r="AA9" s="129"/>
      <c r="AB9" s="132">
        <f t="shared" ref="AB9:AB14" si="5">IF(AA9&gt;$L$14,(200-(($H$14-AA9)*$D$14)),1)</f>
        <v>1</v>
      </c>
      <c r="AC9" s="168"/>
      <c r="AD9" s="156"/>
      <c r="AE9" s="76">
        <f t="shared" ref="AE9:AE14" si="6">R9+T9+V9+X9+Z9+AB9</f>
        <v>861.14285714285711</v>
      </c>
    </row>
    <row r="10" spans="2:31" ht="15.6" x14ac:dyDescent="0.3">
      <c r="B10" s="84" t="s">
        <v>22</v>
      </c>
      <c r="C10" s="84">
        <v>107</v>
      </c>
      <c r="D10" s="84">
        <f t="shared" ref="D10:D14" si="7">150/C10</f>
        <v>1.4018691588785046</v>
      </c>
      <c r="E10" s="84"/>
      <c r="F10" s="84">
        <v>2.8</v>
      </c>
      <c r="G10" s="87">
        <f t="shared" ref="G10:G12" si="8">200-(((H10-F10)*100)*D10)</f>
        <v>284.11214953271019</v>
      </c>
      <c r="H10" s="88">
        <v>2.2000000000000002</v>
      </c>
      <c r="I10" s="87">
        <f t="shared" ref="I10:I14" si="9">200-(((H10-H10)*100)*D10)</f>
        <v>200</v>
      </c>
      <c r="J10" s="88">
        <v>1.1299999999999999</v>
      </c>
      <c r="K10" s="87">
        <f t="shared" ref="K10:K12" si="10">200-(((H10-J10)*100)*D10)</f>
        <v>49.999999999999972</v>
      </c>
      <c r="L10" s="88">
        <v>0.78</v>
      </c>
      <c r="M10" s="87">
        <f>200-(((H10-L10)*100)*D10)</f>
        <v>0.93457943925230325</v>
      </c>
      <c r="N10" s="89"/>
      <c r="P10" s="43" t="s">
        <v>23</v>
      </c>
      <c r="Q10" s="128"/>
      <c r="R10" s="132">
        <f t="shared" si="0"/>
        <v>1</v>
      </c>
      <c r="S10" s="128"/>
      <c r="T10" s="132">
        <f t="shared" si="1"/>
        <v>1</v>
      </c>
      <c r="U10" s="128"/>
      <c r="V10" s="132">
        <f t="shared" si="2"/>
        <v>457.14285714285711</v>
      </c>
      <c r="W10" s="128"/>
      <c r="X10" s="132">
        <f t="shared" si="3"/>
        <v>1</v>
      </c>
      <c r="Y10" s="128"/>
      <c r="Z10" s="132">
        <f t="shared" si="4"/>
        <v>400</v>
      </c>
      <c r="AA10" s="129"/>
      <c r="AB10" s="132">
        <f t="shared" si="5"/>
        <v>1</v>
      </c>
      <c r="AC10" s="168"/>
      <c r="AD10" s="156"/>
      <c r="AE10" s="76">
        <f t="shared" si="6"/>
        <v>861.14285714285711</v>
      </c>
    </row>
    <row r="11" spans="2:31" ht="15.6" x14ac:dyDescent="0.3">
      <c r="B11" s="84" t="s">
        <v>24</v>
      </c>
      <c r="C11" s="84">
        <v>350</v>
      </c>
      <c r="D11" s="84">
        <f t="shared" si="7"/>
        <v>0.42857142857142855</v>
      </c>
      <c r="E11" s="84"/>
      <c r="F11" s="84">
        <v>4</v>
      </c>
      <c r="G11" s="87">
        <f>200-(((F11-H11)*100)*D11)</f>
        <v>285.71428571428572</v>
      </c>
      <c r="H11" s="84">
        <v>6</v>
      </c>
      <c r="I11" s="87">
        <f t="shared" si="9"/>
        <v>200</v>
      </c>
      <c r="J11" s="84">
        <v>9.5</v>
      </c>
      <c r="K11" s="87">
        <f>200-(((J11-H11)*100)*D11)</f>
        <v>50</v>
      </c>
      <c r="L11" s="84">
        <v>10.65</v>
      </c>
      <c r="M11" s="87">
        <f>200+(((H11-L11)*100)*D11)</f>
        <v>0.71428571428569398</v>
      </c>
      <c r="N11" s="89"/>
      <c r="P11" s="43" t="s">
        <v>25</v>
      </c>
      <c r="Q11" s="128"/>
      <c r="R11" s="132">
        <f t="shared" si="0"/>
        <v>1</v>
      </c>
      <c r="S11" s="128"/>
      <c r="T11" s="132">
        <f t="shared" si="1"/>
        <v>1</v>
      </c>
      <c r="U11" s="128"/>
      <c r="V11" s="132">
        <f t="shared" si="2"/>
        <v>457.14285714285711</v>
      </c>
      <c r="W11" s="128"/>
      <c r="X11" s="132">
        <f t="shared" si="3"/>
        <v>1</v>
      </c>
      <c r="Y11" s="128"/>
      <c r="Z11" s="132">
        <f t="shared" si="4"/>
        <v>400</v>
      </c>
      <c r="AA11" s="129"/>
      <c r="AB11" s="132">
        <f t="shared" si="5"/>
        <v>1</v>
      </c>
      <c r="AC11" s="168"/>
      <c r="AD11" s="156"/>
      <c r="AE11" s="76">
        <f t="shared" si="6"/>
        <v>861.14285714285711</v>
      </c>
    </row>
    <row r="12" spans="2:31" ht="15.6" x14ac:dyDescent="0.3">
      <c r="B12" s="84" t="s">
        <v>26</v>
      </c>
      <c r="C12" s="84">
        <v>600</v>
      </c>
      <c r="D12" s="84">
        <f t="shared" si="7"/>
        <v>0.25</v>
      </c>
      <c r="E12" s="84"/>
      <c r="F12" s="84">
        <v>15</v>
      </c>
      <c r="G12" s="87">
        <f t="shared" si="8"/>
        <v>325</v>
      </c>
      <c r="H12" s="88">
        <v>10</v>
      </c>
      <c r="I12" s="87">
        <f t="shared" si="9"/>
        <v>200</v>
      </c>
      <c r="J12" s="88">
        <v>4</v>
      </c>
      <c r="K12" s="87">
        <f t="shared" si="10"/>
        <v>50</v>
      </c>
      <c r="L12" s="88">
        <v>2.0499999999999998</v>
      </c>
      <c r="M12" s="87">
        <f>200-(((H12-L12)*100)*D12)</f>
        <v>1.25</v>
      </c>
      <c r="N12" s="89"/>
      <c r="P12" s="43" t="s">
        <v>27</v>
      </c>
      <c r="Q12" s="128"/>
      <c r="R12" s="132">
        <f t="shared" si="0"/>
        <v>1</v>
      </c>
      <c r="S12" s="128"/>
      <c r="T12" s="132">
        <f t="shared" si="1"/>
        <v>1</v>
      </c>
      <c r="U12" s="128"/>
      <c r="V12" s="132">
        <f t="shared" si="2"/>
        <v>457.14285714285711</v>
      </c>
      <c r="W12" s="128"/>
      <c r="X12" s="132">
        <f t="shared" si="3"/>
        <v>1</v>
      </c>
      <c r="Y12" s="128"/>
      <c r="Z12" s="132">
        <f t="shared" si="4"/>
        <v>400</v>
      </c>
      <c r="AA12" s="129"/>
      <c r="AB12" s="132">
        <f t="shared" si="5"/>
        <v>1</v>
      </c>
      <c r="AC12" s="168"/>
      <c r="AD12" s="156"/>
      <c r="AE12" s="76">
        <f t="shared" si="6"/>
        <v>861.14285714285711</v>
      </c>
    </row>
    <row r="13" spans="2:31" ht="15.6" x14ac:dyDescent="0.3">
      <c r="B13" s="84" t="s">
        <v>4</v>
      </c>
      <c r="C13" s="84">
        <v>600</v>
      </c>
      <c r="D13" s="84">
        <f t="shared" si="7"/>
        <v>0.25</v>
      </c>
      <c r="E13" s="84"/>
      <c r="F13" s="84">
        <v>7</v>
      </c>
      <c r="G13" s="87">
        <f>200-(((F13-H13)*100)*D13)</f>
        <v>225</v>
      </c>
      <c r="H13" s="84">
        <v>8</v>
      </c>
      <c r="I13" s="87">
        <f t="shared" si="9"/>
        <v>200</v>
      </c>
      <c r="J13" s="84">
        <v>14</v>
      </c>
      <c r="K13" s="87">
        <f>200-(((J13-H13)*100)*D13)</f>
        <v>50</v>
      </c>
      <c r="L13" s="84">
        <v>15.95</v>
      </c>
      <c r="M13" s="87">
        <f>200+(((H13-L13)*100)*D13)</f>
        <v>1.2500000000000284</v>
      </c>
      <c r="N13" s="89"/>
      <c r="P13" s="43" t="s">
        <v>28</v>
      </c>
      <c r="Q13" s="128"/>
      <c r="R13" s="132">
        <f t="shared" si="0"/>
        <v>1</v>
      </c>
      <c r="S13" s="128"/>
      <c r="T13" s="132">
        <f t="shared" si="1"/>
        <v>1</v>
      </c>
      <c r="U13" s="128"/>
      <c r="V13" s="132">
        <f t="shared" si="2"/>
        <v>457.14285714285711</v>
      </c>
      <c r="W13" s="128"/>
      <c r="X13" s="132">
        <f t="shared" si="3"/>
        <v>1</v>
      </c>
      <c r="Y13" s="128"/>
      <c r="Z13" s="132">
        <f t="shared" si="4"/>
        <v>400</v>
      </c>
      <c r="AA13" s="129"/>
      <c r="AB13" s="132">
        <f t="shared" si="5"/>
        <v>1</v>
      </c>
      <c r="AC13" s="168"/>
      <c r="AD13" s="156"/>
      <c r="AE13" s="76">
        <f t="shared" si="6"/>
        <v>861.14285714285711</v>
      </c>
    </row>
    <row r="14" spans="2:31" ht="15.6" x14ac:dyDescent="0.3">
      <c r="B14" s="84" t="s">
        <v>5</v>
      </c>
      <c r="C14" s="84">
        <v>42</v>
      </c>
      <c r="D14" s="84">
        <f t="shared" si="7"/>
        <v>3.5714285714285716</v>
      </c>
      <c r="E14" s="84"/>
      <c r="F14" s="84">
        <v>90</v>
      </c>
      <c r="G14" s="87">
        <f>200-((H14-F14))*D14</f>
        <v>235.71428571428572</v>
      </c>
      <c r="H14" s="87">
        <v>80</v>
      </c>
      <c r="I14" s="87">
        <f t="shared" si="9"/>
        <v>200</v>
      </c>
      <c r="J14" s="87">
        <v>38</v>
      </c>
      <c r="K14" s="87">
        <f>200-((H14-J14)*D14)</f>
        <v>50</v>
      </c>
      <c r="L14" s="87">
        <v>24.25</v>
      </c>
      <c r="M14" s="87">
        <f>200-((H14-L14)*D14)</f>
        <v>0.8928571428571388</v>
      </c>
      <c r="N14" s="8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84" t="s">
        <v>6</v>
      </c>
      <c r="C15" s="90">
        <v>7.5231481481481471E-4</v>
      </c>
      <c r="D15" s="91">
        <f>150/(C15*86400)</f>
        <v>2.3076923076923084</v>
      </c>
      <c r="E15" s="84"/>
      <c r="F15" s="90">
        <v>1.9097222222222222E-3</v>
      </c>
      <c r="G15" s="87">
        <f>200+(((H15*86400)-(F15*86400))*D15)</f>
        <v>234.61538461538464</v>
      </c>
      <c r="H15" s="90">
        <v>2.0833333333333333E-3</v>
      </c>
      <c r="I15" s="87">
        <f>200+((H15*86400)-(H15*86400))*D15</f>
        <v>200</v>
      </c>
      <c r="J15" s="90">
        <v>2.8356481481481479E-3</v>
      </c>
      <c r="K15" s="87">
        <f>200+(((H15*86400)-(J15*86400)))*D15</f>
        <v>50.000000000000028</v>
      </c>
      <c r="L15" s="90">
        <v>3.0810185185185181E-3</v>
      </c>
      <c r="M15" s="87">
        <f>200+(((H15*86400)-(L15*86400)))*D15</f>
        <v>1.0769230769230376</v>
      </c>
      <c r="N15" s="89"/>
      <c r="P15" s="82"/>
      <c r="Q15" s="83"/>
      <c r="R15" s="89">
        <f>SUM(R8:R14)</f>
        <v>7</v>
      </c>
      <c r="S15" s="89"/>
      <c r="T15" s="89">
        <f>SUM(T8:T14)</f>
        <v>7</v>
      </c>
      <c r="U15" s="89"/>
      <c r="V15" s="89">
        <f>SUM(V8:V14)</f>
        <v>3199.9999999999991</v>
      </c>
      <c r="W15" s="89"/>
      <c r="X15" s="89">
        <f>SUM(X8:X14)</f>
        <v>7</v>
      </c>
      <c r="Y15" s="89"/>
      <c r="Z15" s="89">
        <f>SUM(Z8:Z14)</f>
        <v>2800</v>
      </c>
      <c r="AA15" s="89"/>
      <c r="AB15" s="89">
        <f>SUM(AB8:AB14)</f>
        <v>7</v>
      </c>
      <c r="AC15" s="89"/>
      <c r="AD15" s="89">
        <f>SUM(AD8:AD14)</f>
        <v>615.38461538461547</v>
      </c>
      <c r="AE15" s="45"/>
    </row>
    <row r="16" spans="2:31" ht="15" customHeight="1" x14ac:dyDescent="0.3">
      <c r="B16" s="83"/>
      <c r="C16" s="100"/>
      <c r="D16" s="101"/>
      <c r="E16" s="83"/>
      <c r="F16" s="100"/>
      <c r="G16" s="89"/>
      <c r="H16" s="100"/>
      <c r="I16" s="89"/>
      <c r="J16" s="100"/>
      <c r="K16" s="89"/>
      <c r="L16" s="100"/>
      <c r="M16" s="89"/>
      <c r="N16" s="89"/>
      <c r="P16" s="82"/>
      <c r="Q16" s="83"/>
      <c r="R16" s="89"/>
      <c r="S16" s="89"/>
      <c r="T16" s="89"/>
      <c r="U16" s="89"/>
      <c r="V16" s="89"/>
      <c r="W16" s="89"/>
      <c r="X16" s="89"/>
      <c r="Y16" s="89"/>
      <c r="Z16" s="89"/>
      <c r="AA16" s="89"/>
      <c r="AB16" s="89"/>
      <c r="AC16" s="89"/>
      <c r="AD16" s="89"/>
      <c r="AE16" s="45"/>
    </row>
    <row r="17" spans="2:31" ht="15.75" customHeight="1" x14ac:dyDescent="0.3">
      <c r="B17" s="83"/>
      <c r="C17" s="100"/>
      <c r="D17" s="101"/>
      <c r="E17" s="83"/>
      <c r="F17" s="100"/>
      <c r="G17" s="89"/>
      <c r="H17" s="100"/>
      <c r="I17" s="89"/>
      <c r="J17" s="100"/>
      <c r="K17" s="89"/>
      <c r="L17" s="100"/>
      <c r="M17" s="89"/>
      <c r="N17" s="89"/>
      <c r="P17" s="82"/>
      <c r="Q17" s="83"/>
      <c r="R17" s="89"/>
      <c r="S17" s="89"/>
      <c r="T17" s="89"/>
      <c r="U17" s="89"/>
      <c r="V17" s="89"/>
      <c r="W17" s="89"/>
      <c r="X17" s="89"/>
      <c r="Y17" s="89"/>
      <c r="Z17" s="89"/>
      <c r="AA17" s="89"/>
      <c r="AB17" s="89"/>
      <c r="AC17" s="154" t="s">
        <v>47</v>
      </c>
      <c r="AD17" s="154"/>
      <c r="AE17" s="106">
        <f>SUM(R15:AD15)</f>
        <v>6643.3846153846143</v>
      </c>
    </row>
    <row r="18" spans="2:31" ht="15" thickBot="1" x14ac:dyDescent="0.35">
      <c r="P18" s="82"/>
      <c r="Q18" s="83"/>
      <c r="R18" s="83"/>
      <c r="S18" s="83"/>
      <c r="T18" s="83"/>
      <c r="U18" s="83"/>
      <c r="V18" s="83"/>
      <c r="W18" s="83"/>
      <c r="X18" s="83"/>
      <c r="Y18" s="83"/>
      <c r="Z18" s="83"/>
      <c r="AA18" s="83"/>
      <c r="AB18" s="83"/>
      <c r="AC18" s="83"/>
      <c r="AD18" s="83"/>
      <c r="AE18" s="45"/>
    </row>
    <row r="19" spans="2:31" ht="15" thickBot="1" x14ac:dyDescent="0.35">
      <c r="B19" s="84" t="s">
        <v>9</v>
      </c>
      <c r="C19" s="84"/>
      <c r="D19" s="84"/>
      <c r="E19" s="84"/>
      <c r="F19" s="84"/>
      <c r="G19" s="84"/>
      <c r="H19" s="84"/>
      <c r="I19" s="84"/>
      <c r="J19" s="84"/>
      <c r="K19" s="84"/>
      <c r="P19" s="82"/>
      <c r="Q19" s="153" t="s">
        <v>1</v>
      </c>
      <c r="R19" s="151"/>
      <c r="S19" s="151" t="s">
        <v>2</v>
      </c>
      <c r="T19" s="151"/>
      <c r="U19" s="151" t="s">
        <v>3</v>
      </c>
      <c r="V19" s="151"/>
      <c r="W19" s="151" t="s">
        <v>36</v>
      </c>
      <c r="X19" s="151"/>
      <c r="Y19" s="151" t="s">
        <v>4</v>
      </c>
      <c r="Z19" s="151"/>
      <c r="AA19" s="151" t="s">
        <v>5</v>
      </c>
      <c r="AB19" s="151"/>
      <c r="AC19" s="151" t="s">
        <v>6</v>
      </c>
      <c r="AD19" s="152"/>
      <c r="AE19" s="75"/>
    </row>
    <row r="20" spans="2:31" ht="15.6" x14ac:dyDescent="0.3">
      <c r="B20" s="84" t="s">
        <v>30</v>
      </c>
      <c r="C20" s="84" t="s">
        <v>12</v>
      </c>
      <c r="D20" s="84" t="s">
        <v>13</v>
      </c>
      <c r="E20" s="84"/>
      <c r="F20" s="84" t="s">
        <v>14</v>
      </c>
      <c r="G20" s="84" t="s">
        <v>15</v>
      </c>
      <c r="H20" s="84" t="s">
        <v>16</v>
      </c>
      <c r="I20" s="84" t="s">
        <v>15</v>
      </c>
      <c r="J20" s="84" t="s">
        <v>17</v>
      </c>
      <c r="K20" s="84" t="s">
        <v>15</v>
      </c>
      <c r="L20" s="85" t="s">
        <v>18</v>
      </c>
      <c r="M20" s="85" t="s">
        <v>15</v>
      </c>
      <c r="N20" s="86"/>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84" t="s">
        <v>20</v>
      </c>
      <c r="C21" s="84">
        <v>280</v>
      </c>
      <c r="D21" s="84">
        <f t="shared" ref="D21:D26" si="11">150/C21</f>
        <v>0.5357142857142857</v>
      </c>
      <c r="E21" s="84"/>
      <c r="F21" s="84">
        <v>6.95</v>
      </c>
      <c r="G21" s="87">
        <f>200-(((H21-F21)*100)*D21)</f>
        <v>245.53571428571431</v>
      </c>
      <c r="H21" s="88">
        <v>6.1</v>
      </c>
      <c r="I21" s="87">
        <f>200-((($H$21-H21)*100)*$D$21)</f>
        <v>200</v>
      </c>
      <c r="J21" s="88">
        <v>3.3</v>
      </c>
      <c r="K21" s="87">
        <f>200-(((H21-J21)*100)*D21)</f>
        <v>50</v>
      </c>
      <c r="L21" s="88">
        <v>2.38</v>
      </c>
      <c r="M21" s="87">
        <f>200-(((H21-L21)*100)*D21)</f>
        <v>0.71428571428572241</v>
      </c>
      <c r="N21" s="89"/>
      <c r="P21" s="40" t="s">
        <v>10</v>
      </c>
      <c r="Q21" s="123">
        <v>6.1</v>
      </c>
      <c r="R21" s="13">
        <f>200-((($H$21-Q21)*100)*$D$21)</f>
        <v>200</v>
      </c>
      <c r="S21" s="123">
        <v>2</v>
      </c>
      <c r="T21" s="13">
        <f>200-((($H$22-S21)*100)*$D$22)</f>
        <v>200</v>
      </c>
      <c r="U21" s="123">
        <v>7</v>
      </c>
      <c r="V21" s="13">
        <f>200+((($H$23-U21)*100)*$D$23)</f>
        <v>200</v>
      </c>
      <c r="W21" s="123">
        <v>8</v>
      </c>
      <c r="X21" s="13">
        <f>200-((($H$24-W21)*100)*$D$24)</f>
        <v>200</v>
      </c>
      <c r="Y21" s="123">
        <v>9</v>
      </c>
      <c r="Z21" s="13">
        <f>200+((($H$25-Y21)*100)*$D$25)</f>
        <v>200</v>
      </c>
      <c r="AA21" s="124">
        <v>70</v>
      </c>
      <c r="AB21" s="13">
        <f>200-(($H$26-AA21)*$D$26)</f>
        <v>200</v>
      </c>
      <c r="AC21" s="3">
        <v>2.3148148148148151E-3</v>
      </c>
      <c r="AD21" s="1">
        <f>IF(AC21*86400&lt;$L$27*86400,(200+(((($H$27*86400)-(AC21*86400)))*$D$27)),1)</f>
        <v>200</v>
      </c>
      <c r="AE21" s="41">
        <f t="shared" ref="AE21:AE28" si="12">R21+T21+V21+X21+Z21+AB21</f>
        <v>1200</v>
      </c>
    </row>
    <row r="22" spans="2:31" ht="15.6" x14ac:dyDescent="0.3">
      <c r="B22" s="84" t="s">
        <v>22</v>
      </c>
      <c r="C22" s="84">
        <v>96</v>
      </c>
      <c r="D22" s="84">
        <f t="shared" si="11"/>
        <v>1.5625</v>
      </c>
      <c r="E22" s="84"/>
      <c r="F22" s="84">
        <v>2.38</v>
      </c>
      <c r="G22" s="87">
        <f t="shared" ref="G22" si="13">200-(((H22-F22)*100)*D22)</f>
        <v>259.375</v>
      </c>
      <c r="H22" s="88">
        <v>2</v>
      </c>
      <c r="I22" s="87">
        <f>200-((($H$22-H22)*100)*$D$22)</f>
        <v>200</v>
      </c>
      <c r="J22" s="88">
        <v>1.04</v>
      </c>
      <c r="K22" s="87">
        <f>200-(((H22-J22)*100)*D22)</f>
        <v>50</v>
      </c>
      <c r="L22" s="88">
        <v>0.72499999999999998</v>
      </c>
      <c r="M22" s="87">
        <f>200-(((H22-L22)*100)*D22)</f>
        <v>0.78125000000002842</v>
      </c>
      <c r="N22" s="89"/>
      <c r="P22" s="42" t="s">
        <v>19</v>
      </c>
      <c r="Q22" s="127"/>
      <c r="R22" s="131">
        <f>IF(Q22&gt;$L$21,(200-((($H$21-Q22)*100)*$D$21)),1)</f>
        <v>1</v>
      </c>
      <c r="S22" s="127"/>
      <c r="T22" s="131">
        <f>IF(S22&gt;$L$22,(200-((($H$22-S22)*100)*$D$22)),1)</f>
        <v>1</v>
      </c>
      <c r="U22" s="127"/>
      <c r="V22" s="131">
        <f>IF(U22&lt;$L$23,(200+((($H$23-U22)*100)*$D$23)),1)</f>
        <v>476.31578947368422</v>
      </c>
      <c r="W22" s="127"/>
      <c r="X22" s="131">
        <f>IF(W22&gt;$L$24,(200-((($H$24-W22)*100)*$D$24)),1)</f>
        <v>1</v>
      </c>
      <c r="Y22" s="127"/>
      <c r="Z22" s="131">
        <f>IF(Y22&lt;$L$25,(200+((($H$25-Y22)*100)*$D$25)),1)</f>
        <v>400</v>
      </c>
      <c r="AA22" s="130"/>
      <c r="AB22" s="131">
        <f>IF(AA22&gt;$L$26,(200-(($H$26-AA22)*$D$26)),1)</f>
        <v>1</v>
      </c>
      <c r="AC22" s="165"/>
      <c r="AD22" s="162">
        <f>IF(AC22*86400&lt;$L$27*86400,(200+(((($H$27*86400)-(AC22*86400)))*$D$27)),1)</f>
        <v>600</v>
      </c>
      <c r="AE22" s="76">
        <f t="shared" si="12"/>
        <v>880.31578947368416</v>
      </c>
    </row>
    <row r="23" spans="2:31" ht="15.6" x14ac:dyDescent="0.3">
      <c r="B23" s="84" t="s">
        <v>24</v>
      </c>
      <c r="C23" s="84">
        <v>380</v>
      </c>
      <c r="D23" s="84">
        <f t="shared" si="11"/>
        <v>0.39473684210526316</v>
      </c>
      <c r="E23" s="84"/>
      <c r="F23" s="84">
        <v>6</v>
      </c>
      <c r="G23" s="87">
        <f>200-(((F23-H23)*100)*D23)</f>
        <v>239.4736842105263</v>
      </c>
      <c r="H23" s="84">
        <v>7</v>
      </c>
      <c r="I23" s="87">
        <f>200+((($H$23-H23)*100)*$D$23)</f>
        <v>200</v>
      </c>
      <c r="J23" s="84">
        <v>10.8</v>
      </c>
      <c r="K23" s="87">
        <f>200-(((J23-H23)*100)*D23)</f>
        <v>49.999999999999972</v>
      </c>
      <c r="L23" s="84">
        <v>12.05</v>
      </c>
      <c r="M23" s="87">
        <f>200+(((H23-L23)*100)*D23)</f>
        <v>0.65789473684208133</v>
      </c>
      <c r="N23" s="89"/>
      <c r="P23" s="43" t="s">
        <v>21</v>
      </c>
      <c r="Q23" s="127"/>
      <c r="R23" s="132">
        <f t="shared" ref="R23:R28" si="14">IF(Q23&gt;$L$21,(200-((($H$21-Q23)*100)*$D$21)),1)</f>
        <v>1</v>
      </c>
      <c r="S23" s="127"/>
      <c r="T23" s="132">
        <f t="shared" ref="T23:T28" si="15">IF(S23&gt;$L$22,(200-((($H$22-S23)*100)*$D$22)),1)</f>
        <v>1</v>
      </c>
      <c r="U23" s="127"/>
      <c r="V23" s="132">
        <f t="shared" ref="V23:V28" si="16">IF(U23&lt;$L$23,(200+((($H$23-U23)*100)*$D$23)),1)</f>
        <v>476.31578947368422</v>
      </c>
      <c r="W23" s="127"/>
      <c r="X23" s="132">
        <f t="shared" ref="X23:X28" si="17">IF(W23&gt;$L$24,(200-((($H$24-W23)*100)*$D$24)),1)</f>
        <v>1</v>
      </c>
      <c r="Y23" s="127"/>
      <c r="Z23" s="132">
        <f t="shared" ref="Z23:Z28" si="18">IF(Y23&lt;$L$25,(200+((($H$25-Y23)*100)*$D$25)),1)</f>
        <v>400</v>
      </c>
      <c r="AA23" s="130"/>
      <c r="AB23" s="132">
        <f t="shared" ref="AB23:AB28" si="19">IF(AA23&gt;$L$26,(200-(($H$26-AA23)*$D$26)),1)</f>
        <v>1</v>
      </c>
      <c r="AC23" s="165"/>
      <c r="AD23" s="163"/>
      <c r="AE23" s="76">
        <f t="shared" si="12"/>
        <v>880.31578947368416</v>
      </c>
    </row>
    <row r="24" spans="2:31" ht="15.6" x14ac:dyDescent="0.3">
      <c r="B24" s="84" t="s">
        <v>26</v>
      </c>
      <c r="C24" s="84">
        <v>500</v>
      </c>
      <c r="D24" s="84">
        <f t="shared" si="11"/>
        <v>0.3</v>
      </c>
      <c r="E24" s="84"/>
      <c r="F24" s="84">
        <v>13.2</v>
      </c>
      <c r="G24" s="87">
        <f t="shared" ref="G24" si="20">200-(((H24-F24)*100)*D24)</f>
        <v>356</v>
      </c>
      <c r="H24" s="88">
        <v>8</v>
      </c>
      <c r="I24" s="87">
        <f>200-((($H$24-H24)*100)*$D$24)</f>
        <v>200</v>
      </c>
      <c r="J24" s="88">
        <v>3</v>
      </c>
      <c r="K24" s="87">
        <f t="shared" ref="K24" si="21">200-(((H24-J24)*100)*D24)</f>
        <v>50</v>
      </c>
      <c r="L24" s="88">
        <v>1.35</v>
      </c>
      <c r="M24" s="87">
        <f>200-(((H24-L24)*100)*D24)</f>
        <v>0.5</v>
      </c>
      <c r="N24" s="89"/>
      <c r="P24" s="43" t="s">
        <v>23</v>
      </c>
      <c r="Q24" s="127"/>
      <c r="R24" s="132">
        <f t="shared" si="14"/>
        <v>1</v>
      </c>
      <c r="S24" s="127"/>
      <c r="T24" s="132">
        <f t="shared" si="15"/>
        <v>1</v>
      </c>
      <c r="U24" s="127"/>
      <c r="V24" s="132">
        <f t="shared" si="16"/>
        <v>476.31578947368422</v>
      </c>
      <c r="W24" s="127"/>
      <c r="X24" s="132">
        <f t="shared" si="17"/>
        <v>1</v>
      </c>
      <c r="Y24" s="127"/>
      <c r="Z24" s="132">
        <f t="shared" si="18"/>
        <v>400</v>
      </c>
      <c r="AA24" s="130"/>
      <c r="AB24" s="132">
        <f t="shared" si="19"/>
        <v>1</v>
      </c>
      <c r="AC24" s="165"/>
      <c r="AD24" s="163"/>
      <c r="AE24" s="76">
        <f t="shared" si="12"/>
        <v>880.31578947368416</v>
      </c>
    </row>
    <row r="25" spans="2:31" ht="15.6" x14ac:dyDescent="0.3">
      <c r="B25" s="84" t="s">
        <v>4</v>
      </c>
      <c r="C25" s="84">
        <v>675</v>
      </c>
      <c r="D25" s="84">
        <f t="shared" si="11"/>
        <v>0.22222222222222221</v>
      </c>
      <c r="E25" s="84"/>
      <c r="F25" s="84">
        <v>7</v>
      </c>
      <c r="G25" s="87">
        <f>200+(((H25-F25)*100)*D25)</f>
        <v>244.44444444444446</v>
      </c>
      <c r="H25" s="84">
        <v>9</v>
      </c>
      <c r="I25" s="87">
        <f>200+((($H$25-H25)*100)*$D$25)</f>
        <v>200</v>
      </c>
      <c r="J25" s="84">
        <v>15.75</v>
      </c>
      <c r="K25" s="87">
        <f>200-(((J25-H25)*100)*D25)</f>
        <v>50</v>
      </c>
      <c r="L25" s="84">
        <v>17.95</v>
      </c>
      <c r="M25" s="87">
        <f>200+(((H25-L25)*100)*D25)</f>
        <v>1.1111111111111427</v>
      </c>
      <c r="N25" s="89"/>
      <c r="P25" s="43" t="s">
        <v>25</v>
      </c>
      <c r="Q25" s="127"/>
      <c r="R25" s="132">
        <f t="shared" si="14"/>
        <v>1</v>
      </c>
      <c r="S25" s="127"/>
      <c r="T25" s="132">
        <f t="shared" si="15"/>
        <v>1</v>
      </c>
      <c r="U25" s="127"/>
      <c r="V25" s="132">
        <f t="shared" si="16"/>
        <v>476.31578947368422</v>
      </c>
      <c r="W25" s="127"/>
      <c r="X25" s="132">
        <f t="shared" si="17"/>
        <v>1</v>
      </c>
      <c r="Y25" s="127"/>
      <c r="Z25" s="132">
        <f t="shared" si="18"/>
        <v>400</v>
      </c>
      <c r="AA25" s="130"/>
      <c r="AB25" s="132">
        <f t="shared" si="19"/>
        <v>1</v>
      </c>
      <c r="AC25" s="165"/>
      <c r="AD25" s="163"/>
      <c r="AE25" s="76">
        <f t="shared" si="12"/>
        <v>880.31578947368416</v>
      </c>
    </row>
    <row r="26" spans="2:31" ht="15.6" x14ac:dyDescent="0.3">
      <c r="B26" s="84" t="s">
        <v>5</v>
      </c>
      <c r="C26" s="84">
        <v>30</v>
      </c>
      <c r="D26" s="84">
        <f t="shared" si="11"/>
        <v>5</v>
      </c>
      <c r="E26" s="84"/>
      <c r="F26" s="84">
        <v>80</v>
      </c>
      <c r="G26" s="87">
        <f>200-((H26-F26))*D26</f>
        <v>250</v>
      </c>
      <c r="H26" s="87">
        <v>70</v>
      </c>
      <c r="I26" s="87">
        <f>200-(($H$26-H26)*$D$26)</f>
        <v>200</v>
      </c>
      <c r="J26" s="87">
        <v>40</v>
      </c>
      <c r="K26" s="87">
        <f>200-((H26-J26)*D26)</f>
        <v>50</v>
      </c>
      <c r="L26" s="87">
        <v>30.2</v>
      </c>
      <c r="M26" s="87">
        <f>200-((H26-L26)*D26)</f>
        <v>1</v>
      </c>
      <c r="N26" s="89"/>
      <c r="P26" s="43" t="s">
        <v>27</v>
      </c>
      <c r="Q26" s="127"/>
      <c r="R26" s="132">
        <f t="shared" si="14"/>
        <v>1</v>
      </c>
      <c r="S26" s="127"/>
      <c r="T26" s="132">
        <f t="shared" si="15"/>
        <v>1</v>
      </c>
      <c r="U26" s="127"/>
      <c r="V26" s="132">
        <f t="shared" si="16"/>
        <v>476.31578947368422</v>
      </c>
      <c r="W26" s="127"/>
      <c r="X26" s="132">
        <f t="shared" si="17"/>
        <v>1</v>
      </c>
      <c r="Y26" s="127"/>
      <c r="Z26" s="132">
        <f t="shared" si="18"/>
        <v>400</v>
      </c>
      <c r="AA26" s="130"/>
      <c r="AB26" s="132">
        <f t="shared" si="19"/>
        <v>1</v>
      </c>
      <c r="AC26" s="165"/>
      <c r="AD26" s="163"/>
      <c r="AE26" s="76">
        <f t="shared" si="12"/>
        <v>880.31578947368416</v>
      </c>
    </row>
    <row r="27" spans="2:31" ht="15.6" x14ac:dyDescent="0.3">
      <c r="B27" s="84" t="s">
        <v>6</v>
      </c>
      <c r="C27" s="90">
        <v>8.6805555555555551E-4</v>
      </c>
      <c r="D27" s="91">
        <f>150/(C27*86400)</f>
        <v>2</v>
      </c>
      <c r="E27" s="84"/>
      <c r="F27" s="90">
        <v>2.0162037037037036E-3</v>
      </c>
      <c r="G27" s="87">
        <f>200+(((H27*86400)-(F27*86400))*D27)</f>
        <v>251.60000000000008</v>
      </c>
      <c r="H27" s="90">
        <v>2.3148148148148151E-3</v>
      </c>
      <c r="I27" s="87">
        <f>200+((($H$27*86400)-(H27*86400))*$D$27)</f>
        <v>200</v>
      </c>
      <c r="J27" s="90">
        <v>3.1828703703703702E-3</v>
      </c>
      <c r="K27" s="87">
        <f>200+(((H27*86400)-(J27*86400)))*D27</f>
        <v>50.000000000000057</v>
      </c>
      <c r="L27" s="90">
        <v>3.4664351851851852E-3</v>
      </c>
      <c r="M27" s="87">
        <f>200+(((H27*86400)-(L27*86400)))*D27</f>
        <v>1.0000000000000568</v>
      </c>
      <c r="N27" s="89"/>
      <c r="P27" s="43" t="s">
        <v>28</v>
      </c>
      <c r="Q27" s="127"/>
      <c r="R27" s="132">
        <f t="shared" si="14"/>
        <v>1</v>
      </c>
      <c r="S27" s="127"/>
      <c r="T27" s="132">
        <f t="shared" si="15"/>
        <v>1</v>
      </c>
      <c r="U27" s="127"/>
      <c r="V27" s="132">
        <f t="shared" si="16"/>
        <v>476.31578947368422</v>
      </c>
      <c r="W27" s="127"/>
      <c r="X27" s="132">
        <f t="shared" si="17"/>
        <v>1</v>
      </c>
      <c r="Y27" s="127"/>
      <c r="Z27" s="132">
        <f t="shared" si="18"/>
        <v>400</v>
      </c>
      <c r="AA27" s="130"/>
      <c r="AB27" s="132">
        <f t="shared" si="19"/>
        <v>1</v>
      </c>
      <c r="AC27" s="165"/>
      <c r="AD27" s="163"/>
      <c r="AE27" s="76">
        <f t="shared" si="12"/>
        <v>880.31578947368416</v>
      </c>
    </row>
    <row r="28" spans="2:31" ht="16.2" thickBot="1" x14ac:dyDescent="0.35">
      <c r="P28" s="46" t="s">
        <v>29</v>
      </c>
      <c r="Q28" s="127"/>
      <c r="R28" s="133">
        <f t="shared" si="14"/>
        <v>1</v>
      </c>
      <c r="S28" s="127"/>
      <c r="T28" s="133">
        <f t="shared" si="15"/>
        <v>1</v>
      </c>
      <c r="U28" s="127"/>
      <c r="V28" s="133">
        <f t="shared" si="16"/>
        <v>476.31578947368422</v>
      </c>
      <c r="W28" s="127"/>
      <c r="X28" s="133">
        <f t="shared" si="17"/>
        <v>1</v>
      </c>
      <c r="Y28" s="127"/>
      <c r="Z28" s="133">
        <f t="shared" si="18"/>
        <v>400</v>
      </c>
      <c r="AA28" s="130"/>
      <c r="AB28" s="133">
        <f t="shared" si="19"/>
        <v>1</v>
      </c>
      <c r="AC28" s="165"/>
      <c r="AD28" s="164"/>
      <c r="AE28" s="77">
        <f t="shared" si="12"/>
        <v>880.31578947368416</v>
      </c>
    </row>
    <row r="29" spans="2:31" ht="0.75" customHeight="1" x14ac:dyDescent="0.3">
      <c r="P29" s="109"/>
      <c r="Q29" s="92"/>
      <c r="R29" s="25">
        <f>SUM(R22:R28)</f>
        <v>7</v>
      </c>
      <c r="S29" s="92"/>
      <c r="T29" s="25">
        <f>SUM(T22:T28)</f>
        <v>7</v>
      </c>
      <c r="U29" s="92"/>
      <c r="V29" s="25">
        <f>SUM(V22:V28)</f>
        <v>3334.2105263157896</v>
      </c>
      <c r="W29" s="92"/>
      <c r="X29" s="25">
        <f>SUM(X22:X28)</f>
        <v>7</v>
      </c>
      <c r="Y29" s="92"/>
      <c r="Z29" s="25">
        <f>SUM(Z22:Z28)</f>
        <v>2800</v>
      </c>
      <c r="AA29" s="93"/>
      <c r="AB29" s="25">
        <f>SUM(AB22:AB28)</f>
        <v>7</v>
      </c>
      <c r="AC29" s="94"/>
      <c r="AD29" s="25">
        <f>SUM(AD22:AD28)</f>
        <v>600</v>
      </c>
      <c r="AE29" s="45"/>
    </row>
    <row r="30" spans="2:31" ht="15.75" customHeight="1" x14ac:dyDescent="0.3">
      <c r="P30" s="109"/>
      <c r="Q30" s="92"/>
      <c r="R30" s="25"/>
      <c r="S30" s="92"/>
      <c r="T30" s="25"/>
      <c r="U30" s="92"/>
      <c r="V30" s="25"/>
      <c r="W30" s="92"/>
      <c r="X30" s="25"/>
      <c r="Y30" s="92"/>
      <c r="Z30" s="25"/>
      <c r="AA30" s="93"/>
      <c r="AB30" s="25"/>
      <c r="AC30" s="94"/>
      <c r="AD30" s="25"/>
      <c r="AE30" s="45"/>
    </row>
    <row r="31" spans="2:31" ht="15.75" customHeight="1" x14ac:dyDescent="0.3">
      <c r="P31" s="109"/>
      <c r="Q31" s="92"/>
      <c r="R31" s="25"/>
      <c r="S31" s="92"/>
      <c r="T31" s="25"/>
      <c r="U31" s="92"/>
      <c r="V31" s="25"/>
      <c r="W31" s="92"/>
      <c r="X31" s="25"/>
      <c r="Y31" s="92"/>
      <c r="Z31" s="25"/>
      <c r="AA31" s="93"/>
      <c r="AB31" s="25"/>
      <c r="AC31" s="166" t="s">
        <v>48</v>
      </c>
      <c r="AD31" s="166"/>
      <c r="AE31" s="110">
        <f>SUM(R29:AD29)</f>
        <v>6762.21052631579</v>
      </c>
    </row>
    <row r="32" spans="2:31" s="79" customFormat="1" ht="15.75" customHeight="1" x14ac:dyDescent="0.3">
      <c r="P32" s="109"/>
      <c r="Q32" s="92"/>
      <c r="R32" s="25"/>
      <c r="S32" s="92"/>
      <c r="T32" s="25"/>
      <c r="U32" s="92"/>
      <c r="V32" s="25"/>
      <c r="W32" s="92"/>
      <c r="X32" s="25"/>
      <c r="Y32" s="92"/>
      <c r="Z32" s="25"/>
      <c r="AA32" s="93"/>
      <c r="AB32" s="25"/>
      <c r="AC32" s="104"/>
      <c r="AD32" s="104"/>
      <c r="AE32" s="111"/>
    </row>
    <row r="33" spans="3:31" ht="15.75" customHeight="1" thickBot="1" x14ac:dyDescent="0.35">
      <c r="P33" s="112"/>
      <c r="Q33" s="113"/>
      <c r="R33" s="73"/>
      <c r="S33" s="113"/>
      <c r="T33" s="73"/>
      <c r="U33" s="113"/>
      <c r="V33" s="73"/>
      <c r="W33" s="113"/>
      <c r="X33" s="73"/>
      <c r="Y33" s="113"/>
      <c r="Z33" s="73"/>
      <c r="AA33" s="114"/>
      <c r="AB33" s="167" t="s">
        <v>49</v>
      </c>
      <c r="AC33" s="167"/>
      <c r="AD33" s="167"/>
      <c r="AE33" s="122">
        <f>SUM(AE17+AE31)</f>
        <v>13405.595141700403</v>
      </c>
    </row>
    <row r="35" spans="3:31" ht="111.75" customHeight="1" x14ac:dyDescent="0.3">
      <c r="C35" s="90"/>
      <c r="D35" s="95"/>
      <c r="P35" s="160" t="s">
        <v>45</v>
      </c>
      <c r="Q35" s="161"/>
      <c r="R35" s="161"/>
      <c r="S35" s="161"/>
      <c r="T35" s="161"/>
      <c r="U35" s="161"/>
      <c r="V35" s="161"/>
      <c r="W35" s="161"/>
      <c r="X35" s="161"/>
      <c r="Y35" s="161"/>
      <c r="Z35" s="161"/>
      <c r="AA35" s="161"/>
      <c r="AB35" s="161"/>
      <c r="AC35" s="161"/>
      <c r="AD35" s="161"/>
      <c r="AE35" s="161"/>
    </row>
  </sheetData>
  <sheetProtection sheet="1" objects="1" scenarios="1" selectLockedCells="1"/>
  <mergeCells count="24">
    <mergeCell ref="P1:AE1"/>
    <mergeCell ref="Q3:R3"/>
    <mergeCell ref="Q5:R5"/>
    <mergeCell ref="S5:T5"/>
    <mergeCell ref="U5:V5"/>
    <mergeCell ref="W5:X5"/>
    <mergeCell ref="Y5:Z5"/>
    <mergeCell ref="AA5:AB5"/>
    <mergeCell ref="AC5:AD5"/>
    <mergeCell ref="AC8:AC14"/>
    <mergeCell ref="AD8:AD14"/>
    <mergeCell ref="AC17:AD17"/>
    <mergeCell ref="Q19:R19"/>
    <mergeCell ref="S19:T19"/>
    <mergeCell ref="U19:V19"/>
    <mergeCell ref="W19:X19"/>
    <mergeCell ref="Y19:Z19"/>
    <mergeCell ref="AA19:AB19"/>
    <mergeCell ref="AC19:AD19"/>
    <mergeCell ref="AC22:AC28"/>
    <mergeCell ref="AD22:AD28"/>
    <mergeCell ref="AC31:AD31"/>
    <mergeCell ref="AB33:AD33"/>
    <mergeCell ref="P35:AE35"/>
  </mergeCells>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E35"/>
  <sheetViews>
    <sheetView showGridLines="0" zoomScale="90" zoomScaleNormal="90" workbookViewId="0">
      <selection activeCell="AA22" sqref="AA22:AA28"/>
    </sheetView>
  </sheetViews>
  <sheetFormatPr defaultColWidth="9.33203125" defaultRowHeight="14.4" x14ac:dyDescent="0.3"/>
  <cols>
    <col min="1" max="1" width="6.109375" style="81" customWidth="1"/>
    <col min="2" max="2" width="10.5546875" style="81" hidden="1" customWidth="1"/>
    <col min="3" max="3" width="9.33203125" style="81" hidden="1" customWidth="1"/>
    <col min="4" max="4" width="13" style="81" hidden="1" customWidth="1"/>
    <col min="5" max="5" width="4.6640625" style="81" hidden="1" customWidth="1"/>
    <col min="6" max="15" width="9.33203125" style="81" hidden="1" customWidth="1"/>
    <col min="16" max="16" width="23.109375" style="81" customWidth="1"/>
    <col min="17" max="30" width="9.6640625" style="81" customWidth="1"/>
    <col min="31" max="31" width="13.44140625" style="81" customWidth="1"/>
    <col min="32" max="16384" width="9.33203125" style="81"/>
  </cols>
  <sheetData>
    <row r="1" spans="2:31" s="78" customFormat="1" ht="18" x14ac:dyDescent="0.3">
      <c r="P1" s="148" t="s">
        <v>46</v>
      </c>
      <c r="Q1" s="149"/>
      <c r="R1" s="149"/>
      <c r="S1" s="149"/>
      <c r="T1" s="149"/>
      <c r="U1" s="149"/>
      <c r="V1" s="149"/>
      <c r="W1" s="149"/>
      <c r="X1" s="149"/>
      <c r="Y1" s="149"/>
      <c r="Z1" s="149"/>
      <c r="AA1" s="149"/>
      <c r="AB1" s="149"/>
      <c r="AC1" s="149"/>
      <c r="AD1" s="149"/>
      <c r="AE1" s="150"/>
    </row>
    <row r="2" spans="2:31" s="79" customFormat="1" ht="18" x14ac:dyDescent="0.3">
      <c r="P2" s="33"/>
      <c r="Q2" s="8"/>
      <c r="R2" s="8"/>
      <c r="S2" s="8"/>
      <c r="T2" s="8"/>
      <c r="U2" s="8"/>
      <c r="V2" s="8"/>
      <c r="W2" s="8"/>
      <c r="X2" s="8"/>
      <c r="Y2" s="8"/>
      <c r="Z2" s="8"/>
      <c r="AA2" s="8"/>
      <c r="AB2" s="8"/>
      <c r="AC2" s="8"/>
      <c r="AD2" s="8"/>
      <c r="AE2" s="34"/>
    </row>
    <row r="3" spans="2:31" s="80" customFormat="1" ht="18" x14ac:dyDescent="0.3">
      <c r="P3" s="35" t="s">
        <v>33</v>
      </c>
      <c r="Q3" s="158" t="s">
        <v>52</v>
      </c>
      <c r="R3" s="159"/>
      <c r="S3" s="10"/>
      <c r="T3" s="10"/>
      <c r="U3" s="10"/>
      <c r="V3" s="10"/>
      <c r="W3" s="10"/>
      <c r="X3" s="10"/>
      <c r="Y3" s="10"/>
      <c r="Z3" s="10"/>
      <c r="AA3" s="10"/>
      <c r="AB3" s="10"/>
      <c r="AC3" s="10"/>
      <c r="AD3" s="10"/>
      <c r="AE3" s="36"/>
    </row>
    <row r="4" spans="2:31" ht="15" thickBot="1" x14ac:dyDescent="0.35">
      <c r="P4" s="82"/>
      <c r="Q4" s="83"/>
      <c r="R4" s="83"/>
      <c r="S4" s="83"/>
      <c r="T4" s="83"/>
      <c r="U4" s="83"/>
      <c r="V4" s="83"/>
      <c r="W4" s="83"/>
      <c r="X4" s="83"/>
      <c r="Y4" s="83"/>
      <c r="Z4" s="83"/>
      <c r="AA4" s="83"/>
      <c r="AB4" s="83"/>
      <c r="AC4" s="83"/>
      <c r="AD4" s="83"/>
      <c r="AE4" s="45"/>
    </row>
    <row r="5" spans="2:31" ht="15" thickBot="1" x14ac:dyDescent="0.35">
      <c r="P5" s="82"/>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84" t="s">
        <v>9</v>
      </c>
      <c r="C7" s="84"/>
      <c r="D7" s="84"/>
      <c r="E7" s="84"/>
      <c r="F7" s="84"/>
      <c r="G7" s="84"/>
      <c r="H7" s="84"/>
      <c r="I7" s="84"/>
      <c r="J7" s="84"/>
      <c r="K7" s="84"/>
      <c r="P7" s="40" t="s">
        <v>10</v>
      </c>
      <c r="Q7" s="123">
        <v>6.9</v>
      </c>
      <c r="R7" s="13">
        <f>200-((($H$9-Q7)*100)*$D$9)</f>
        <v>200</v>
      </c>
      <c r="S7" s="123">
        <v>2.2000000000000002</v>
      </c>
      <c r="T7" s="13">
        <f>200-((($H$10-S7)*100)*$D$10)</f>
        <v>200</v>
      </c>
      <c r="U7" s="123">
        <v>6</v>
      </c>
      <c r="V7" s="13">
        <f>200+((($H$11-U7)*100)*$D$11)</f>
        <v>200</v>
      </c>
      <c r="W7" s="123">
        <v>10</v>
      </c>
      <c r="X7" s="13">
        <f>200-((($H$12-W7)*100)*$D$12)</f>
        <v>200</v>
      </c>
      <c r="Y7" s="123">
        <v>8</v>
      </c>
      <c r="Z7" s="13">
        <f>200+((($H$13-Y7)*100)*$D$13)</f>
        <v>200</v>
      </c>
      <c r="AA7" s="124">
        <v>80</v>
      </c>
      <c r="AB7" s="13">
        <f>200-(($H$14-AA7)*$D$14)</f>
        <v>200</v>
      </c>
      <c r="AC7" s="3">
        <v>2.0833333333333333E-3</v>
      </c>
      <c r="AD7" s="1">
        <f>IF(AC7*86400&lt;$L$15*86400,(200+(((($H$15*86400)-(AC7*86400)))*$D$15)),1)</f>
        <v>200</v>
      </c>
      <c r="AE7" s="41">
        <f>R7+T7+V7+X7+Z7+AB7</f>
        <v>1200</v>
      </c>
    </row>
    <row r="8" spans="2:31" ht="15.6" x14ac:dyDescent="0.3">
      <c r="B8" s="84" t="s">
        <v>11</v>
      </c>
      <c r="C8" s="84" t="s">
        <v>12</v>
      </c>
      <c r="D8" s="84" t="s">
        <v>13</v>
      </c>
      <c r="E8" s="84"/>
      <c r="F8" s="84" t="s">
        <v>14</v>
      </c>
      <c r="G8" s="84" t="s">
        <v>15</v>
      </c>
      <c r="H8" s="84" t="s">
        <v>16</v>
      </c>
      <c r="I8" s="84" t="s">
        <v>15</v>
      </c>
      <c r="J8" s="84" t="s">
        <v>17</v>
      </c>
      <c r="K8" s="84" t="s">
        <v>15</v>
      </c>
      <c r="L8" s="85" t="s">
        <v>18</v>
      </c>
      <c r="M8" s="85" t="s">
        <v>15</v>
      </c>
      <c r="N8" s="86"/>
      <c r="P8" s="42" t="s">
        <v>19</v>
      </c>
      <c r="Q8" s="128"/>
      <c r="R8" s="131">
        <f>IF(Q8&gt;$L$9,(200-((($H$9-Q8)*100)*$D$9)),1)</f>
        <v>1</v>
      </c>
      <c r="S8" s="128"/>
      <c r="T8" s="131">
        <f>IF(S8&gt;$L$10,(200-((($H$10-S8)*100)*$D$10)),1)</f>
        <v>1</v>
      </c>
      <c r="U8" s="128"/>
      <c r="V8" s="131">
        <f>IF(U8&lt;$L$11,(200+((($H$11-U8)*100)*$D$11)),1)</f>
        <v>457.14285714285711</v>
      </c>
      <c r="W8" s="128"/>
      <c r="X8" s="131">
        <f>IF(W8&gt;$L$12,(200-((($H$12-W8)*100)*$D$12)),1)</f>
        <v>1</v>
      </c>
      <c r="Y8" s="128"/>
      <c r="Z8" s="131">
        <f>IF(Y8&lt;$L$13,(200+((($H$13-Y8)*100)*$D$13)),1)</f>
        <v>400</v>
      </c>
      <c r="AA8" s="129"/>
      <c r="AB8" s="131">
        <f>IF(AA8&gt;$L$14,(200-(($H$14-AA8)*$D$14)),1)</f>
        <v>1</v>
      </c>
      <c r="AC8" s="168"/>
      <c r="AD8" s="155">
        <f>IF(AC8*86400&lt;$L$15*86400,(200+(((($H$15*86400)-(AC8*86400)))*$D$15)),1)</f>
        <v>615.38461538461547</v>
      </c>
      <c r="AE8" s="76">
        <f>R8+T8+V8+X8+Z8+AB8</f>
        <v>861.14285714285711</v>
      </c>
    </row>
    <row r="9" spans="2:31" ht="15.6" x14ac:dyDescent="0.3">
      <c r="B9" s="84" t="s">
        <v>20</v>
      </c>
      <c r="C9" s="84">
        <v>330</v>
      </c>
      <c r="D9" s="84">
        <f>150/C9</f>
        <v>0.45454545454545453</v>
      </c>
      <c r="E9" s="84"/>
      <c r="F9" s="84">
        <v>7.87</v>
      </c>
      <c r="G9" s="87">
        <f>200-(((H9-F9)*100)*D9)</f>
        <v>244.09090909090907</v>
      </c>
      <c r="H9" s="88">
        <v>6.9</v>
      </c>
      <c r="I9" s="87">
        <f>200-(((H9-H9)*100)*D9)</f>
        <v>200</v>
      </c>
      <c r="J9" s="88">
        <v>3.6</v>
      </c>
      <c r="K9" s="87">
        <f>200-(((H9-J9)*100)*D9)</f>
        <v>50</v>
      </c>
      <c r="L9" s="88">
        <v>2.52</v>
      </c>
      <c r="M9" s="87">
        <f>200-(((H9-L9)*100)*D9)</f>
        <v>0.90909090909087809</v>
      </c>
      <c r="N9" s="89"/>
      <c r="P9" s="43" t="s">
        <v>21</v>
      </c>
      <c r="Q9" s="128"/>
      <c r="R9" s="132">
        <f t="shared" ref="R9:R14" si="0">IF(Q9&gt;$L$9,(200-((($H$9-Q9)*100)*$D$9)),1)</f>
        <v>1</v>
      </c>
      <c r="S9" s="128"/>
      <c r="T9" s="132">
        <f t="shared" ref="T9:T14" si="1">IF(S9&gt;$L$10,(200-((($H$10-S9)*100)*$D$10)),1)</f>
        <v>1</v>
      </c>
      <c r="U9" s="128"/>
      <c r="V9" s="132">
        <f t="shared" ref="V9:V14" si="2">IF(U9&lt;$L$11,(200+((($H$11-U9)*100)*$D$11)),1)</f>
        <v>457.14285714285711</v>
      </c>
      <c r="W9" s="128"/>
      <c r="X9" s="132">
        <f t="shared" ref="X9:X14" si="3">IF(W9&gt;$L$12,(200-((($H$12-W9)*100)*$D$12)),1)</f>
        <v>1</v>
      </c>
      <c r="Y9" s="128"/>
      <c r="Z9" s="132">
        <f t="shared" ref="Z9:Z14" si="4">IF(Y9&lt;$L$13,(200+((($H$13-Y9)*100)*$D$13)),1)</f>
        <v>400</v>
      </c>
      <c r="AA9" s="129"/>
      <c r="AB9" s="132">
        <f t="shared" ref="AB9:AB14" si="5">IF(AA9&gt;$L$14,(200-(($H$14-AA9)*$D$14)),1)</f>
        <v>1</v>
      </c>
      <c r="AC9" s="168"/>
      <c r="AD9" s="156"/>
      <c r="AE9" s="76">
        <f t="shared" ref="AE9:AE14" si="6">R9+T9+V9+X9+Z9+AB9</f>
        <v>861.14285714285711</v>
      </c>
    </row>
    <row r="10" spans="2:31" ht="15.6" x14ac:dyDescent="0.3">
      <c r="B10" s="84" t="s">
        <v>22</v>
      </c>
      <c r="C10" s="84">
        <v>107</v>
      </c>
      <c r="D10" s="84">
        <f t="shared" ref="D10:D14" si="7">150/C10</f>
        <v>1.4018691588785046</v>
      </c>
      <c r="E10" s="84"/>
      <c r="F10" s="84">
        <v>2.8</v>
      </c>
      <c r="G10" s="87">
        <f t="shared" ref="G10:G12" si="8">200-(((H10-F10)*100)*D10)</f>
        <v>284.11214953271019</v>
      </c>
      <c r="H10" s="88">
        <v>2.2000000000000002</v>
      </c>
      <c r="I10" s="87">
        <f t="shared" ref="I10:I14" si="9">200-(((H10-H10)*100)*D10)</f>
        <v>200</v>
      </c>
      <c r="J10" s="88">
        <v>1.1299999999999999</v>
      </c>
      <c r="K10" s="87">
        <f t="shared" ref="K10:K12" si="10">200-(((H10-J10)*100)*D10)</f>
        <v>49.999999999999972</v>
      </c>
      <c r="L10" s="88">
        <v>0.78</v>
      </c>
      <c r="M10" s="87">
        <f>200-(((H10-L10)*100)*D10)</f>
        <v>0.93457943925230325</v>
      </c>
      <c r="N10" s="89"/>
      <c r="P10" s="43" t="s">
        <v>23</v>
      </c>
      <c r="Q10" s="128"/>
      <c r="R10" s="132">
        <f t="shared" si="0"/>
        <v>1</v>
      </c>
      <c r="S10" s="128"/>
      <c r="T10" s="132">
        <f t="shared" si="1"/>
        <v>1</v>
      </c>
      <c r="U10" s="128"/>
      <c r="V10" s="132">
        <f t="shared" si="2"/>
        <v>457.14285714285711</v>
      </c>
      <c r="W10" s="128"/>
      <c r="X10" s="132">
        <f t="shared" si="3"/>
        <v>1</v>
      </c>
      <c r="Y10" s="128"/>
      <c r="Z10" s="132">
        <f t="shared" si="4"/>
        <v>400</v>
      </c>
      <c r="AA10" s="129"/>
      <c r="AB10" s="132">
        <f t="shared" si="5"/>
        <v>1</v>
      </c>
      <c r="AC10" s="168"/>
      <c r="AD10" s="156"/>
      <c r="AE10" s="76">
        <f t="shared" si="6"/>
        <v>861.14285714285711</v>
      </c>
    </row>
    <row r="11" spans="2:31" ht="15.6" x14ac:dyDescent="0.3">
      <c r="B11" s="84" t="s">
        <v>24</v>
      </c>
      <c r="C11" s="84">
        <v>350</v>
      </c>
      <c r="D11" s="84">
        <f t="shared" si="7"/>
        <v>0.42857142857142855</v>
      </c>
      <c r="E11" s="84"/>
      <c r="F11" s="84">
        <v>4</v>
      </c>
      <c r="G11" s="87">
        <f>200-(((F11-H11)*100)*D11)</f>
        <v>285.71428571428572</v>
      </c>
      <c r="H11" s="84">
        <v>6</v>
      </c>
      <c r="I11" s="87">
        <f t="shared" si="9"/>
        <v>200</v>
      </c>
      <c r="J11" s="84">
        <v>9.5</v>
      </c>
      <c r="K11" s="87">
        <f>200-(((J11-H11)*100)*D11)</f>
        <v>50</v>
      </c>
      <c r="L11" s="84">
        <v>10.65</v>
      </c>
      <c r="M11" s="87">
        <f>200+(((H11-L11)*100)*D11)</f>
        <v>0.71428571428569398</v>
      </c>
      <c r="N11" s="89"/>
      <c r="P11" s="43" t="s">
        <v>25</v>
      </c>
      <c r="Q11" s="128"/>
      <c r="R11" s="132">
        <f t="shared" si="0"/>
        <v>1</v>
      </c>
      <c r="S11" s="128"/>
      <c r="T11" s="132">
        <f t="shared" si="1"/>
        <v>1</v>
      </c>
      <c r="U11" s="128"/>
      <c r="V11" s="132">
        <f t="shared" si="2"/>
        <v>457.14285714285711</v>
      </c>
      <c r="W11" s="128"/>
      <c r="X11" s="132">
        <f t="shared" si="3"/>
        <v>1</v>
      </c>
      <c r="Y11" s="128"/>
      <c r="Z11" s="132">
        <f t="shared" si="4"/>
        <v>400</v>
      </c>
      <c r="AA11" s="129"/>
      <c r="AB11" s="132">
        <f t="shared" si="5"/>
        <v>1</v>
      </c>
      <c r="AC11" s="168"/>
      <c r="AD11" s="156"/>
      <c r="AE11" s="76">
        <f t="shared" si="6"/>
        <v>861.14285714285711</v>
      </c>
    </row>
    <row r="12" spans="2:31" ht="15.6" x14ac:dyDescent="0.3">
      <c r="B12" s="84" t="s">
        <v>26</v>
      </c>
      <c r="C12" s="84">
        <v>600</v>
      </c>
      <c r="D12" s="84">
        <f t="shared" si="7"/>
        <v>0.25</v>
      </c>
      <c r="E12" s="84"/>
      <c r="F12" s="84">
        <v>15</v>
      </c>
      <c r="G12" s="87">
        <f t="shared" si="8"/>
        <v>325</v>
      </c>
      <c r="H12" s="88">
        <v>10</v>
      </c>
      <c r="I12" s="87">
        <f t="shared" si="9"/>
        <v>200</v>
      </c>
      <c r="J12" s="88">
        <v>4</v>
      </c>
      <c r="K12" s="87">
        <f t="shared" si="10"/>
        <v>50</v>
      </c>
      <c r="L12" s="88">
        <v>2.0499999999999998</v>
      </c>
      <c r="M12" s="87">
        <f>200-(((H12-L12)*100)*D12)</f>
        <v>1.25</v>
      </c>
      <c r="N12" s="89"/>
      <c r="P12" s="43" t="s">
        <v>27</v>
      </c>
      <c r="Q12" s="128"/>
      <c r="R12" s="132">
        <f t="shared" si="0"/>
        <v>1</v>
      </c>
      <c r="S12" s="128"/>
      <c r="T12" s="132">
        <f t="shared" si="1"/>
        <v>1</v>
      </c>
      <c r="U12" s="128"/>
      <c r="V12" s="132">
        <f t="shared" si="2"/>
        <v>457.14285714285711</v>
      </c>
      <c r="W12" s="128"/>
      <c r="X12" s="132">
        <f t="shared" si="3"/>
        <v>1</v>
      </c>
      <c r="Y12" s="128"/>
      <c r="Z12" s="132">
        <f t="shared" si="4"/>
        <v>400</v>
      </c>
      <c r="AA12" s="129"/>
      <c r="AB12" s="132">
        <f t="shared" si="5"/>
        <v>1</v>
      </c>
      <c r="AC12" s="168"/>
      <c r="AD12" s="156"/>
      <c r="AE12" s="76">
        <f t="shared" si="6"/>
        <v>861.14285714285711</v>
      </c>
    </row>
    <row r="13" spans="2:31" ht="15.6" x14ac:dyDescent="0.3">
      <c r="B13" s="84" t="s">
        <v>4</v>
      </c>
      <c r="C13" s="84">
        <v>600</v>
      </c>
      <c r="D13" s="84">
        <f t="shared" si="7"/>
        <v>0.25</v>
      </c>
      <c r="E13" s="84"/>
      <c r="F13" s="84">
        <v>7</v>
      </c>
      <c r="G13" s="87">
        <f>200-(((F13-H13)*100)*D13)</f>
        <v>225</v>
      </c>
      <c r="H13" s="84">
        <v>8</v>
      </c>
      <c r="I13" s="87">
        <f t="shared" si="9"/>
        <v>200</v>
      </c>
      <c r="J13" s="84">
        <v>14</v>
      </c>
      <c r="K13" s="87">
        <f>200-(((J13-H13)*100)*D13)</f>
        <v>50</v>
      </c>
      <c r="L13" s="84">
        <v>15.95</v>
      </c>
      <c r="M13" s="87">
        <f>200+(((H13-L13)*100)*D13)</f>
        <v>1.2500000000000284</v>
      </c>
      <c r="N13" s="89"/>
      <c r="P13" s="43" t="s">
        <v>28</v>
      </c>
      <c r="Q13" s="128"/>
      <c r="R13" s="132">
        <f t="shared" si="0"/>
        <v>1</v>
      </c>
      <c r="S13" s="128"/>
      <c r="T13" s="132">
        <f t="shared" si="1"/>
        <v>1</v>
      </c>
      <c r="U13" s="128"/>
      <c r="V13" s="132">
        <f t="shared" si="2"/>
        <v>457.14285714285711</v>
      </c>
      <c r="W13" s="128"/>
      <c r="X13" s="132">
        <f t="shared" si="3"/>
        <v>1</v>
      </c>
      <c r="Y13" s="128"/>
      <c r="Z13" s="132">
        <f t="shared" si="4"/>
        <v>400</v>
      </c>
      <c r="AA13" s="129"/>
      <c r="AB13" s="132">
        <f t="shared" si="5"/>
        <v>1</v>
      </c>
      <c r="AC13" s="168"/>
      <c r="AD13" s="156"/>
      <c r="AE13" s="76">
        <f t="shared" si="6"/>
        <v>861.14285714285711</v>
      </c>
    </row>
    <row r="14" spans="2:31" ht="15.6" x14ac:dyDescent="0.3">
      <c r="B14" s="84" t="s">
        <v>5</v>
      </c>
      <c r="C14" s="84">
        <v>42</v>
      </c>
      <c r="D14" s="84">
        <f t="shared" si="7"/>
        <v>3.5714285714285716</v>
      </c>
      <c r="E14" s="84"/>
      <c r="F14" s="84">
        <v>90</v>
      </c>
      <c r="G14" s="87">
        <f>200-((H14-F14))*D14</f>
        <v>235.71428571428572</v>
      </c>
      <c r="H14" s="87">
        <v>80</v>
      </c>
      <c r="I14" s="87">
        <f t="shared" si="9"/>
        <v>200</v>
      </c>
      <c r="J14" s="87">
        <v>38</v>
      </c>
      <c r="K14" s="87">
        <f>200-((H14-J14)*D14)</f>
        <v>50</v>
      </c>
      <c r="L14" s="87">
        <v>24.25</v>
      </c>
      <c r="M14" s="87">
        <f>200-((H14-L14)*D14)</f>
        <v>0.8928571428571388</v>
      </c>
      <c r="N14" s="8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84" t="s">
        <v>6</v>
      </c>
      <c r="C15" s="90">
        <v>7.5231481481481471E-4</v>
      </c>
      <c r="D15" s="91">
        <f>150/(C15*86400)</f>
        <v>2.3076923076923084</v>
      </c>
      <c r="E15" s="84"/>
      <c r="F15" s="90">
        <v>1.9097222222222222E-3</v>
      </c>
      <c r="G15" s="87">
        <f>200+(((H15*86400)-(F15*86400))*D15)</f>
        <v>234.61538461538464</v>
      </c>
      <c r="H15" s="90">
        <v>2.0833333333333333E-3</v>
      </c>
      <c r="I15" s="87">
        <f>200+((H15*86400)-(H15*86400))*D15</f>
        <v>200</v>
      </c>
      <c r="J15" s="90">
        <v>2.8356481481481479E-3</v>
      </c>
      <c r="K15" s="87">
        <f>200+(((H15*86400)-(J15*86400)))*D15</f>
        <v>50.000000000000028</v>
      </c>
      <c r="L15" s="90">
        <v>3.0810185185185181E-3</v>
      </c>
      <c r="M15" s="87">
        <f>200+(((H15*86400)-(L15*86400)))*D15</f>
        <v>1.0769230769230376</v>
      </c>
      <c r="N15" s="89"/>
      <c r="P15" s="82"/>
      <c r="Q15" s="83"/>
      <c r="R15" s="89">
        <f>SUM(R8:R14)</f>
        <v>7</v>
      </c>
      <c r="S15" s="89"/>
      <c r="T15" s="89">
        <f>SUM(T8:T14)</f>
        <v>7</v>
      </c>
      <c r="U15" s="89"/>
      <c r="V15" s="89">
        <f>SUM(V8:V14)</f>
        <v>3199.9999999999991</v>
      </c>
      <c r="W15" s="89"/>
      <c r="X15" s="89">
        <f>SUM(X8:X14)</f>
        <v>7</v>
      </c>
      <c r="Y15" s="89"/>
      <c r="Z15" s="89">
        <f>SUM(Z8:Z14)</f>
        <v>2800</v>
      </c>
      <c r="AA15" s="89"/>
      <c r="AB15" s="89">
        <f>SUM(AB8:AB14)</f>
        <v>7</v>
      </c>
      <c r="AC15" s="89"/>
      <c r="AD15" s="89">
        <f>SUM(AD8:AD14)</f>
        <v>615.38461538461547</v>
      </c>
      <c r="AE15" s="45"/>
    </row>
    <row r="16" spans="2:31" ht="15" customHeight="1" x14ac:dyDescent="0.3">
      <c r="B16" s="83"/>
      <c r="C16" s="100"/>
      <c r="D16" s="101"/>
      <c r="E16" s="83"/>
      <c r="F16" s="100"/>
      <c r="G16" s="89"/>
      <c r="H16" s="100"/>
      <c r="I16" s="89"/>
      <c r="J16" s="100"/>
      <c r="K16" s="89"/>
      <c r="L16" s="100"/>
      <c r="M16" s="89"/>
      <c r="N16" s="89"/>
      <c r="P16" s="82"/>
      <c r="Q16" s="83"/>
      <c r="R16" s="89"/>
      <c r="S16" s="89"/>
      <c r="T16" s="89"/>
      <c r="U16" s="89"/>
      <c r="V16" s="89"/>
      <c r="W16" s="89"/>
      <c r="X16" s="89"/>
      <c r="Y16" s="89"/>
      <c r="Z16" s="89"/>
      <c r="AA16" s="89"/>
      <c r="AB16" s="89"/>
      <c r="AC16" s="89"/>
      <c r="AD16" s="89"/>
      <c r="AE16" s="45"/>
    </row>
    <row r="17" spans="2:31" ht="15.75" customHeight="1" x14ac:dyDescent="0.3">
      <c r="B17" s="83"/>
      <c r="C17" s="100"/>
      <c r="D17" s="101"/>
      <c r="E17" s="83"/>
      <c r="F17" s="100"/>
      <c r="G17" s="89"/>
      <c r="H17" s="100"/>
      <c r="I17" s="89"/>
      <c r="J17" s="100"/>
      <c r="K17" s="89"/>
      <c r="L17" s="100"/>
      <c r="M17" s="89"/>
      <c r="N17" s="89"/>
      <c r="P17" s="82"/>
      <c r="Q17" s="83"/>
      <c r="R17" s="89"/>
      <c r="S17" s="89"/>
      <c r="T17" s="89"/>
      <c r="U17" s="89"/>
      <c r="V17" s="89"/>
      <c r="W17" s="89"/>
      <c r="X17" s="89"/>
      <c r="Y17" s="89"/>
      <c r="Z17" s="89"/>
      <c r="AA17" s="89"/>
      <c r="AB17" s="89"/>
      <c r="AC17" s="154" t="s">
        <v>47</v>
      </c>
      <c r="AD17" s="154"/>
      <c r="AE17" s="106">
        <f>SUM(R15:AD15)</f>
        <v>6643.3846153846143</v>
      </c>
    </row>
    <row r="18" spans="2:31" ht="15" thickBot="1" x14ac:dyDescent="0.35">
      <c r="P18" s="82"/>
      <c r="Q18" s="83"/>
      <c r="R18" s="83"/>
      <c r="S18" s="83"/>
      <c r="T18" s="83"/>
      <c r="U18" s="83"/>
      <c r="V18" s="83"/>
      <c r="W18" s="83"/>
      <c r="X18" s="83"/>
      <c r="Y18" s="83"/>
      <c r="Z18" s="83"/>
      <c r="AA18" s="83"/>
      <c r="AB18" s="83"/>
      <c r="AC18" s="83"/>
      <c r="AD18" s="83"/>
      <c r="AE18" s="45"/>
    </row>
    <row r="19" spans="2:31" ht="15" thickBot="1" x14ac:dyDescent="0.35">
      <c r="B19" s="84" t="s">
        <v>9</v>
      </c>
      <c r="C19" s="84"/>
      <c r="D19" s="84"/>
      <c r="E19" s="84"/>
      <c r="F19" s="84"/>
      <c r="G19" s="84"/>
      <c r="H19" s="84"/>
      <c r="I19" s="84"/>
      <c r="J19" s="84"/>
      <c r="K19" s="84"/>
      <c r="P19" s="82"/>
      <c r="Q19" s="153" t="s">
        <v>1</v>
      </c>
      <c r="R19" s="151"/>
      <c r="S19" s="151" t="s">
        <v>2</v>
      </c>
      <c r="T19" s="151"/>
      <c r="U19" s="151" t="s">
        <v>3</v>
      </c>
      <c r="V19" s="151"/>
      <c r="W19" s="151" t="s">
        <v>36</v>
      </c>
      <c r="X19" s="151"/>
      <c r="Y19" s="151" t="s">
        <v>4</v>
      </c>
      <c r="Z19" s="151"/>
      <c r="AA19" s="151" t="s">
        <v>5</v>
      </c>
      <c r="AB19" s="151"/>
      <c r="AC19" s="151" t="s">
        <v>6</v>
      </c>
      <c r="AD19" s="152"/>
      <c r="AE19" s="75"/>
    </row>
    <row r="20" spans="2:31" ht="15.6" x14ac:dyDescent="0.3">
      <c r="B20" s="84" t="s">
        <v>30</v>
      </c>
      <c r="C20" s="84" t="s">
        <v>12</v>
      </c>
      <c r="D20" s="84" t="s">
        <v>13</v>
      </c>
      <c r="E20" s="84"/>
      <c r="F20" s="84" t="s">
        <v>14</v>
      </c>
      <c r="G20" s="84" t="s">
        <v>15</v>
      </c>
      <c r="H20" s="84" t="s">
        <v>16</v>
      </c>
      <c r="I20" s="84" t="s">
        <v>15</v>
      </c>
      <c r="J20" s="84" t="s">
        <v>17</v>
      </c>
      <c r="K20" s="84" t="s">
        <v>15</v>
      </c>
      <c r="L20" s="85" t="s">
        <v>18</v>
      </c>
      <c r="M20" s="85" t="s">
        <v>15</v>
      </c>
      <c r="N20" s="86"/>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84" t="s">
        <v>20</v>
      </c>
      <c r="C21" s="84">
        <v>280</v>
      </c>
      <c r="D21" s="84">
        <f t="shared" ref="D21:D26" si="11">150/C21</f>
        <v>0.5357142857142857</v>
      </c>
      <c r="E21" s="84"/>
      <c r="F21" s="84">
        <v>6.95</v>
      </c>
      <c r="G21" s="87">
        <f>200-(((H21-F21)*100)*D21)</f>
        <v>245.53571428571431</v>
      </c>
      <c r="H21" s="88">
        <v>6.1</v>
      </c>
      <c r="I21" s="87">
        <f>200-((($H$21-H21)*100)*$D$21)</f>
        <v>200</v>
      </c>
      <c r="J21" s="88">
        <v>3.3</v>
      </c>
      <c r="K21" s="87">
        <f>200-(((H21-J21)*100)*D21)</f>
        <v>50</v>
      </c>
      <c r="L21" s="88">
        <v>2.38</v>
      </c>
      <c r="M21" s="87">
        <f>200-(((H21-L21)*100)*D21)</f>
        <v>0.71428571428572241</v>
      </c>
      <c r="N21" s="89"/>
      <c r="P21" s="40" t="s">
        <v>10</v>
      </c>
      <c r="Q21" s="123">
        <v>6.1</v>
      </c>
      <c r="R21" s="13">
        <f>200-((($H$21-Q21)*100)*$D$21)</f>
        <v>200</v>
      </c>
      <c r="S21" s="123">
        <v>2</v>
      </c>
      <c r="T21" s="13">
        <f>200-((($H$22-S21)*100)*$D$22)</f>
        <v>200</v>
      </c>
      <c r="U21" s="123">
        <v>7</v>
      </c>
      <c r="V21" s="13">
        <f>200+((($H$23-U21)*100)*$D$23)</f>
        <v>200</v>
      </c>
      <c r="W21" s="123">
        <v>8</v>
      </c>
      <c r="X21" s="13">
        <f>200-((($H$24-W21)*100)*$D$24)</f>
        <v>200</v>
      </c>
      <c r="Y21" s="123">
        <v>9</v>
      </c>
      <c r="Z21" s="13">
        <f>200+((($H$25-Y21)*100)*$D$25)</f>
        <v>200</v>
      </c>
      <c r="AA21" s="124">
        <v>70</v>
      </c>
      <c r="AB21" s="13">
        <f>200-(($H$26-AA21)*$D$26)</f>
        <v>200</v>
      </c>
      <c r="AC21" s="3">
        <v>2.3148148148148151E-3</v>
      </c>
      <c r="AD21" s="1">
        <f>IF(AC21*86400&lt;$L$27*86400,(200+(((($H$27*86400)-(AC21*86400)))*$D$27)),1)</f>
        <v>200</v>
      </c>
      <c r="AE21" s="41">
        <f t="shared" ref="AE21:AE28" si="12">R21+T21+V21+X21+Z21+AB21</f>
        <v>1200</v>
      </c>
    </row>
    <row r="22" spans="2:31" ht="15.6" x14ac:dyDescent="0.3">
      <c r="B22" s="84" t="s">
        <v>22</v>
      </c>
      <c r="C22" s="84">
        <v>96</v>
      </c>
      <c r="D22" s="84">
        <f t="shared" si="11"/>
        <v>1.5625</v>
      </c>
      <c r="E22" s="84"/>
      <c r="F22" s="84">
        <v>2.38</v>
      </c>
      <c r="G22" s="87">
        <f t="shared" ref="G22" si="13">200-(((H22-F22)*100)*D22)</f>
        <v>259.375</v>
      </c>
      <c r="H22" s="88">
        <v>2</v>
      </c>
      <c r="I22" s="87">
        <f>200-((($H$22-H22)*100)*$D$22)</f>
        <v>200</v>
      </c>
      <c r="J22" s="88">
        <v>1.04</v>
      </c>
      <c r="K22" s="87">
        <f>200-(((H22-J22)*100)*D22)</f>
        <v>50</v>
      </c>
      <c r="L22" s="88">
        <v>0.72499999999999998</v>
      </c>
      <c r="M22" s="87">
        <f>200-(((H22-L22)*100)*D22)</f>
        <v>0.78125000000002842</v>
      </c>
      <c r="N22" s="89"/>
      <c r="P22" s="42" t="s">
        <v>19</v>
      </c>
      <c r="Q22" s="128"/>
      <c r="R22" s="131">
        <f>IF(Q22&gt;$L$21,(200-((($H$21-Q22)*100)*$D$21)),1)</f>
        <v>1</v>
      </c>
      <c r="S22" s="128"/>
      <c r="T22" s="131">
        <f>IF(S22&gt;$L$22,(200-((($H$22-S22)*100)*$D$22)),1)</f>
        <v>1</v>
      </c>
      <c r="U22" s="128"/>
      <c r="V22" s="131">
        <f>IF(U22&lt;$L$23,(200+((($H$23-U22)*100)*$D$23)),1)</f>
        <v>476.31578947368422</v>
      </c>
      <c r="W22" s="127"/>
      <c r="X22" s="131">
        <f>IF(W22&gt;$L$24,(200-((($H$24-W22)*100)*$D$24)),1)</f>
        <v>1</v>
      </c>
      <c r="Y22" s="127"/>
      <c r="Z22" s="131">
        <f>IF(Y22&lt;$L$25,(200+((($H$25-Y22)*100)*$D$25)),1)</f>
        <v>400</v>
      </c>
      <c r="AA22" s="130"/>
      <c r="AB22" s="131">
        <f>IF(AA22&gt;$L$26,(200-(($H$26-AA22)*$D$26)),1)</f>
        <v>1</v>
      </c>
      <c r="AC22" s="165"/>
      <c r="AD22" s="162">
        <f>IF(AC22*86400&lt;$L$27*86400,(200+(((($H$27*86400)-(AC22*86400)))*$D$27)),1)</f>
        <v>600</v>
      </c>
      <c r="AE22" s="76">
        <f t="shared" si="12"/>
        <v>880.31578947368416</v>
      </c>
    </row>
    <row r="23" spans="2:31" ht="15.6" x14ac:dyDescent="0.3">
      <c r="B23" s="84" t="s">
        <v>24</v>
      </c>
      <c r="C23" s="84">
        <v>380</v>
      </c>
      <c r="D23" s="84">
        <f t="shared" si="11"/>
        <v>0.39473684210526316</v>
      </c>
      <c r="E23" s="84"/>
      <c r="F23" s="84">
        <v>6</v>
      </c>
      <c r="G23" s="87">
        <f>200-(((F23-H23)*100)*D23)</f>
        <v>239.4736842105263</v>
      </c>
      <c r="H23" s="84">
        <v>7</v>
      </c>
      <c r="I23" s="87">
        <f>200+((($H$23-H23)*100)*$D$23)</f>
        <v>200</v>
      </c>
      <c r="J23" s="84">
        <v>10.8</v>
      </c>
      <c r="K23" s="87">
        <f>200-(((J23-H23)*100)*D23)</f>
        <v>49.999999999999972</v>
      </c>
      <c r="L23" s="84">
        <v>12.05</v>
      </c>
      <c r="M23" s="87">
        <f>200+(((H23-L23)*100)*D23)</f>
        <v>0.65789473684208133</v>
      </c>
      <c r="N23" s="89"/>
      <c r="P23" s="43" t="s">
        <v>21</v>
      </c>
      <c r="Q23" s="128"/>
      <c r="R23" s="132">
        <f t="shared" ref="R23:R28" si="14">IF(Q23&gt;$L$21,(200-((($H$21-Q23)*100)*$D$21)),1)</f>
        <v>1</v>
      </c>
      <c r="S23" s="128"/>
      <c r="T23" s="132">
        <f t="shared" ref="T23:T28" si="15">IF(S23&gt;$L$22,(200-((($H$22-S23)*100)*$D$22)),1)</f>
        <v>1</v>
      </c>
      <c r="U23" s="128"/>
      <c r="V23" s="132">
        <f t="shared" ref="V23:V28" si="16">IF(U23&lt;$L$23,(200+((($H$23-U23)*100)*$D$23)),1)</f>
        <v>476.31578947368422</v>
      </c>
      <c r="W23" s="127"/>
      <c r="X23" s="132">
        <f t="shared" ref="X23:X28" si="17">IF(W23&gt;$L$24,(200-((($H$24-W23)*100)*$D$24)),1)</f>
        <v>1</v>
      </c>
      <c r="Y23" s="127"/>
      <c r="Z23" s="132">
        <f t="shared" ref="Z23:Z28" si="18">IF(Y23&lt;$L$25,(200+((($H$25-Y23)*100)*$D$25)),1)</f>
        <v>400</v>
      </c>
      <c r="AA23" s="130"/>
      <c r="AB23" s="132">
        <f t="shared" ref="AB23:AB28" si="19">IF(AA23&gt;$L$26,(200-(($H$26-AA23)*$D$26)),1)</f>
        <v>1</v>
      </c>
      <c r="AC23" s="165"/>
      <c r="AD23" s="163"/>
      <c r="AE23" s="76">
        <f t="shared" si="12"/>
        <v>880.31578947368416</v>
      </c>
    </row>
    <row r="24" spans="2:31" ht="15.6" x14ac:dyDescent="0.3">
      <c r="B24" s="84" t="s">
        <v>26</v>
      </c>
      <c r="C24" s="84">
        <v>500</v>
      </c>
      <c r="D24" s="84">
        <f t="shared" si="11"/>
        <v>0.3</v>
      </c>
      <c r="E24" s="84"/>
      <c r="F24" s="84">
        <v>13.2</v>
      </c>
      <c r="G24" s="87">
        <f t="shared" ref="G24" si="20">200-(((H24-F24)*100)*D24)</f>
        <v>356</v>
      </c>
      <c r="H24" s="88">
        <v>8</v>
      </c>
      <c r="I24" s="87">
        <f>200-((($H$24-H24)*100)*$D$24)</f>
        <v>200</v>
      </c>
      <c r="J24" s="88">
        <v>3</v>
      </c>
      <c r="K24" s="87">
        <f t="shared" ref="K24" si="21">200-(((H24-J24)*100)*D24)</f>
        <v>50</v>
      </c>
      <c r="L24" s="88">
        <v>1.35</v>
      </c>
      <c r="M24" s="87">
        <f>200-(((H24-L24)*100)*D24)</f>
        <v>0.5</v>
      </c>
      <c r="N24" s="89"/>
      <c r="P24" s="43" t="s">
        <v>23</v>
      </c>
      <c r="Q24" s="128"/>
      <c r="R24" s="132">
        <f t="shared" si="14"/>
        <v>1</v>
      </c>
      <c r="S24" s="128"/>
      <c r="T24" s="132">
        <f t="shared" si="15"/>
        <v>1</v>
      </c>
      <c r="U24" s="128"/>
      <c r="V24" s="132">
        <f t="shared" si="16"/>
        <v>476.31578947368422</v>
      </c>
      <c r="W24" s="127"/>
      <c r="X24" s="132">
        <f t="shared" si="17"/>
        <v>1</v>
      </c>
      <c r="Y24" s="127"/>
      <c r="Z24" s="132">
        <f t="shared" si="18"/>
        <v>400</v>
      </c>
      <c r="AA24" s="130"/>
      <c r="AB24" s="132">
        <f t="shared" si="19"/>
        <v>1</v>
      </c>
      <c r="AC24" s="165"/>
      <c r="AD24" s="163"/>
      <c r="AE24" s="76">
        <f t="shared" si="12"/>
        <v>880.31578947368416</v>
      </c>
    </row>
    <row r="25" spans="2:31" ht="15.6" x14ac:dyDescent="0.3">
      <c r="B25" s="84" t="s">
        <v>4</v>
      </c>
      <c r="C25" s="84">
        <v>675</v>
      </c>
      <c r="D25" s="84">
        <f t="shared" si="11"/>
        <v>0.22222222222222221</v>
      </c>
      <c r="E25" s="84"/>
      <c r="F25" s="84">
        <v>7</v>
      </c>
      <c r="G25" s="87">
        <f>200+(((H25-F25)*100)*D25)</f>
        <v>244.44444444444446</v>
      </c>
      <c r="H25" s="84">
        <v>9</v>
      </c>
      <c r="I25" s="87">
        <f>200+((($H$25-H25)*100)*$D$25)</f>
        <v>200</v>
      </c>
      <c r="J25" s="84">
        <v>15.75</v>
      </c>
      <c r="K25" s="87">
        <f>200-(((J25-H25)*100)*D25)</f>
        <v>50</v>
      </c>
      <c r="L25" s="84">
        <v>17.95</v>
      </c>
      <c r="M25" s="87">
        <f>200+(((H25-L25)*100)*D25)</f>
        <v>1.1111111111111427</v>
      </c>
      <c r="N25" s="89"/>
      <c r="P25" s="43" t="s">
        <v>25</v>
      </c>
      <c r="Q25" s="128"/>
      <c r="R25" s="132">
        <f t="shared" si="14"/>
        <v>1</v>
      </c>
      <c r="S25" s="128"/>
      <c r="T25" s="132">
        <f t="shared" si="15"/>
        <v>1</v>
      </c>
      <c r="U25" s="128"/>
      <c r="V25" s="132">
        <f t="shared" si="16"/>
        <v>476.31578947368422</v>
      </c>
      <c r="W25" s="127"/>
      <c r="X25" s="132">
        <f t="shared" si="17"/>
        <v>1</v>
      </c>
      <c r="Y25" s="127"/>
      <c r="Z25" s="132">
        <f t="shared" si="18"/>
        <v>400</v>
      </c>
      <c r="AA25" s="130"/>
      <c r="AB25" s="132">
        <f t="shared" si="19"/>
        <v>1</v>
      </c>
      <c r="AC25" s="165"/>
      <c r="AD25" s="163"/>
      <c r="AE25" s="76">
        <f t="shared" si="12"/>
        <v>880.31578947368416</v>
      </c>
    </row>
    <row r="26" spans="2:31" ht="15.6" x14ac:dyDescent="0.3">
      <c r="B26" s="84" t="s">
        <v>5</v>
      </c>
      <c r="C26" s="84">
        <v>30</v>
      </c>
      <c r="D26" s="84">
        <f t="shared" si="11"/>
        <v>5</v>
      </c>
      <c r="E26" s="84"/>
      <c r="F26" s="84">
        <v>80</v>
      </c>
      <c r="G26" s="87">
        <f>200-((H26-F26))*D26</f>
        <v>250</v>
      </c>
      <c r="H26" s="87">
        <v>70</v>
      </c>
      <c r="I26" s="87">
        <f>200-(($H$26-H26)*$D$26)</f>
        <v>200</v>
      </c>
      <c r="J26" s="87">
        <v>40</v>
      </c>
      <c r="K26" s="87">
        <f>200-((H26-J26)*D26)</f>
        <v>50</v>
      </c>
      <c r="L26" s="87">
        <v>30.2</v>
      </c>
      <c r="M26" s="87">
        <f>200-((H26-L26)*D26)</f>
        <v>1</v>
      </c>
      <c r="N26" s="89"/>
      <c r="P26" s="43" t="s">
        <v>27</v>
      </c>
      <c r="Q26" s="128"/>
      <c r="R26" s="132">
        <f t="shared" si="14"/>
        <v>1</v>
      </c>
      <c r="S26" s="128"/>
      <c r="T26" s="132">
        <f t="shared" si="15"/>
        <v>1</v>
      </c>
      <c r="U26" s="128"/>
      <c r="V26" s="132">
        <f t="shared" si="16"/>
        <v>476.31578947368422</v>
      </c>
      <c r="W26" s="127"/>
      <c r="X26" s="132">
        <f t="shared" si="17"/>
        <v>1</v>
      </c>
      <c r="Y26" s="127"/>
      <c r="Z26" s="132">
        <f t="shared" si="18"/>
        <v>400</v>
      </c>
      <c r="AA26" s="130"/>
      <c r="AB26" s="132">
        <f t="shared" si="19"/>
        <v>1</v>
      </c>
      <c r="AC26" s="165"/>
      <c r="AD26" s="163"/>
      <c r="AE26" s="76">
        <f t="shared" si="12"/>
        <v>880.31578947368416</v>
      </c>
    </row>
    <row r="27" spans="2:31" ht="15.6" x14ac:dyDescent="0.3">
      <c r="B27" s="84" t="s">
        <v>6</v>
      </c>
      <c r="C27" s="90">
        <v>8.6805555555555551E-4</v>
      </c>
      <c r="D27" s="91">
        <f>150/(C27*86400)</f>
        <v>2</v>
      </c>
      <c r="E27" s="84"/>
      <c r="F27" s="90">
        <v>2.0162037037037036E-3</v>
      </c>
      <c r="G27" s="87">
        <f>200+(((H27*86400)-(F27*86400))*D27)</f>
        <v>251.60000000000008</v>
      </c>
      <c r="H27" s="90">
        <v>2.3148148148148151E-3</v>
      </c>
      <c r="I27" s="87">
        <f>200+((($H$27*86400)-(H27*86400))*$D$27)</f>
        <v>200</v>
      </c>
      <c r="J27" s="90">
        <v>3.1828703703703702E-3</v>
      </c>
      <c r="K27" s="87">
        <f>200+(((H27*86400)-(J27*86400)))*D27</f>
        <v>50.000000000000057</v>
      </c>
      <c r="L27" s="90">
        <v>3.4664351851851852E-3</v>
      </c>
      <c r="M27" s="87">
        <f>200+(((H27*86400)-(L27*86400)))*D27</f>
        <v>1.0000000000000568</v>
      </c>
      <c r="N27" s="89"/>
      <c r="P27" s="43" t="s">
        <v>28</v>
      </c>
      <c r="Q27" s="128"/>
      <c r="R27" s="132">
        <f t="shared" si="14"/>
        <v>1</v>
      </c>
      <c r="S27" s="128"/>
      <c r="T27" s="132">
        <f t="shared" si="15"/>
        <v>1</v>
      </c>
      <c r="U27" s="128"/>
      <c r="V27" s="132">
        <f t="shared" si="16"/>
        <v>476.31578947368422</v>
      </c>
      <c r="W27" s="127"/>
      <c r="X27" s="132">
        <f t="shared" si="17"/>
        <v>1</v>
      </c>
      <c r="Y27" s="127"/>
      <c r="Z27" s="132">
        <f t="shared" si="18"/>
        <v>400</v>
      </c>
      <c r="AA27" s="130"/>
      <c r="AB27" s="132">
        <f t="shared" si="19"/>
        <v>1</v>
      </c>
      <c r="AC27" s="165"/>
      <c r="AD27" s="163"/>
      <c r="AE27" s="76">
        <f t="shared" si="12"/>
        <v>880.31578947368416</v>
      </c>
    </row>
    <row r="28" spans="2:31" ht="16.2" thickBot="1" x14ac:dyDescent="0.35">
      <c r="P28" s="46" t="s">
        <v>29</v>
      </c>
      <c r="Q28" s="128"/>
      <c r="R28" s="133">
        <f t="shared" si="14"/>
        <v>1</v>
      </c>
      <c r="S28" s="128"/>
      <c r="T28" s="133">
        <f t="shared" si="15"/>
        <v>1</v>
      </c>
      <c r="U28" s="128"/>
      <c r="V28" s="133">
        <f t="shared" si="16"/>
        <v>476.31578947368422</v>
      </c>
      <c r="W28" s="127"/>
      <c r="X28" s="133">
        <f t="shared" si="17"/>
        <v>1</v>
      </c>
      <c r="Y28" s="127"/>
      <c r="Z28" s="133">
        <f t="shared" si="18"/>
        <v>400</v>
      </c>
      <c r="AA28" s="130"/>
      <c r="AB28" s="133">
        <f t="shared" si="19"/>
        <v>1</v>
      </c>
      <c r="AC28" s="165"/>
      <c r="AD28" s="164"/>
      <c r="AE28" s="77">
        <f t="shared" si="12"/>
        <v>880.31578947368416</v>
      </c>
    </row>
    <row r="29" spans="2:31" ht="0.75" customHeight="1" x14ac:dyDescent="0.3">
      <c r="P29" s="109"/>
      <c r="Q29" s="92"/>
      <c r="R29" s="25">
        <f>SUM(R22:R28)</f>
        <v>7</v>
      </c>
      <c r="S29" s="92"/>
      <c r="T29" s="25">
        <f>SUM(T22:T28)</f>
        <v>7</v>
      </c>
      <c r="U29" s="92"/>
      <c r="V29" s="25">
        <f>SUM(V22:V28)</f>
        <v>3334.2105263157896</v>
      </c>
      <c r="W29" s="92"/>
      <c r="X29" s="25">
        <f>SUM(X22:X28)</f>
        <v>7</v>
      </c>
      <c r="Y29" s="92"/>
      <c r="Z29" s="25">
        <f>SUM(Z22:Z28)</f>
        <v>2800</v>
      </c>
      <c r="AA29" s="93"/>
      <c r="AB29" s="25">
        <f>SUM(AB22:AB28)</f>
        <v>7</v>
      </c>
      <c r="AC29" s="94"/>
      <c r="AD29" s="25">
        <f>SUM(AD22:AD28)</f>
        <v>600</v>
      </c>
      <c r="AE29" s="45"/>
    </row>
    <row r="30" spans="2:31" ht="15.75" customHeight="1" x14ac:dyDescent="0.3">
      <c r="P30" s="109"/>
      <c r="Q30" s="92"/>
      <c r="R30" s="25"/>
      <c r="S30" s="92"/>
      <c r="T30" s="25"/>
      <c r="U30" s="92"/>
      <c r="V30" s="25"/>
      <c r="W30" s="92"/>
      <c r="X30" s="25"/>
      <c r="Y30" s="92"/>
      <c r="Z30" s="25"/>
      <c r="AA30" s="93"/>
      <c r="AB30" s="25"/>
      <c r="AC30" s="94"/>
      <c r="AD30" s="25"/>
      <c r="AE30" s="45"/>
    </row>
    <row r="31" spans="2:31" ht="15.75" customHeight="1" x14ac:dyDescent="0.3">
      <c r="P31" s="109"/>
      <c r="Q31" s="92"/>
      <c r="R31" s="25"/>
      <c r="S31" s="92"/>
      <c r="T31" s="25"/>
      <c r="U31" s="92"/>
      <c r="V31" s="25"/>
      <c r="W31" s="92"/>
      <c r="X31" s="25"/>
      <c r="Y31" s="92"/>
      <c r="Z31" s="25"/>
      <c r="AA31" s="93"/>
      <c r="AB31" s="25"/>
      <c r="AC31" s="166" t="s">
        <v>48</v>
      </c>
      <c r="AD31" s="166"/>
      <c r="AE31" s="110">
        <f>SUM(R29:AD29)</f>
        <v>6762.21052631579</v>
      </c>
    </row>
    <row r="32" spans="2:31" s="79" customFormat="1" ht="15.75" customHeight="1" x14ac:dyDescent="0.3">
      <c r="P32" s="109"/>
      <c r="Q32" s="92"/>
      <c r="R32" s="25"/>
      <c r="S32" s="92"/>
      <c r="T32" s="25"/>
      <c r="U32" s="92"/>
      <c r="V32" s="25"/>
      <c r="W32" s="92"/>
      <c r="X32" s="25"/>
      <c r="Y32" s="92"/>
      <c r="Z32" s="25"/>
      <c r="AA32" s="93"/>
      <c r="AB32" s="25"/>
      <c r="AC32" s="104"/>
      <c r="AD32" s="104"/>
      <c r="AE32" s="111"/>
    </row>
    <row r="33" spans="3:31" ht="15.75" customHeight="1" thickBot="1" x14ac:dyDescent="0.35">
      <c r="P33" s="112"/>
      <c r="Q33" s="113"/>
      <c r="R33" s="73"/>
      <c r="S33" s="113"/>
      <c r="T33" s="73"/>
      <c r="U33" s="113"/>
      <c r="V33" s="73"/>
      <c r="W33" s="113"/>
      <c r="X33" s="73"/>
      <c r="Y33" s="113"/>
      <c r="Z33" s="73"/>
      <c r="AA33" s="114"/>
      <c r="AB33" s="167" t="s">
        <v>49</v>
      </c>
      <c r="AC33" s="167"/>
      <c r="AD33" s="167"/>
      <c r="AE33" s="122">
        <f>SUM(AE17+AE31)</f>
        <v>13405.595141700403</v>
      </c>
    </row>
    <row r="35" spans="3:31" ht="111.75" customHeight="1" x14ac:dyDescent="0.3">
      <c r="C35" s="90"/>
      <c r="D35" s="95"/>
      <c r="P35" s="160" t="s">
        <v>45</v>
      </c>
      <c r="Q35" s="161"/>
      <c r="R35" s="161"/>
      <c r="S35" s="161"/>
      <c r="T35" s="161"/>
      <c r="U35" s="161"/>
      <c r="V35" s="161"/>
      <c r="W35" s="161"/>
      <c r="X35" s="161"/>
      <c r="Y35" s="161"/>
      <c r="Z35" s="161"/>
      <c r="AA35" s="161"/>
      <c r="AB35" s="161"/>
      <c r="AC35" s="161"/>
      <c r="AD35" s="161"/>
      <c r="AE35" s="161"/>
    </row>
  </sheetData>
  <sheetProtection sheet="1" objects="1" scenarios="1" selectLockedCells="1"/>
  <mergeCells count="24">
    <mergeCell ref="P1:AE1"/>
    <mergeCell ref="Q3:R3"/>
    <mergeCell ref="Q5:R5"/>
    <mergeCell ref="S5:T5"/>
    <mergeCell ref="U5:V5"/>
    <mergeCell ref="W5:X5"/>
    <mergeCell ref="Y5:Z5"/>
    <mergeCell ref="AA5:AB5"/>
    <mergeCell ref="AC5:AD5"/>
    <mergeCell ref="AC8:AC14"/>
    <mergeCell ref="AD8:AD14"/>
    <mergeCell ref="AC17:AD17"/>
    <mergeCell ref="Q19:R19"/>
    <mergeCell ref="S19:T19"/>
    <mergeCell ref="U19:V19"/>
    <mergeCell ref="W19:X19"/>
    <mergeCell ref="Y19:Z19"/>
    <mergeCell ref="AA19:AB19"/>
    <mergeCell ref="AC19:AD19"/>
    <mergeCell ref="AC22:AC28"/>
    <mergeCell ref="AD22:AD28"/>
    <mergeCell ref="AC31:AD31"/>
    <mergeCell ref="AB33:AD33"/>
    <mergeCell ref="P35:AE35"/>
  </mergeCells>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E35"/>
  <sheetViews>
    <sheetView showGridLines="0" zoomScale="90" zoomScaleNormal="90" workbookViewId="0">
      <selection activeCell="AA22" sqref="AA22:AA28"/>
    </sheetView>
  </sheetViews>
  <sheetFormatPr defaultColWidth="9.33203125" defaultRowHeight="14.4" x14ac:dyDescent="0.3"/>
  <cols>
    <col min="1" max="1" width="6.109375" style="81" customWidth="1"/>
    <col min="2" max="2" width="10.5546875" style="81" hidden="1" customWidth="1"/>
    <col min="3" max="3" width="9.33203125" style="81" hidden="1" customWidth="1"/>
    <col min="4" max="4" width="13" style="81" hidden="1" customWidth="1"/>
    <col min="5" max="5" width="4.6640625" style="81" hidden="1" customWidth="1"/>
    <col min="6" max="15" width="9.33203125" style="81" hidden="1" customWidth="1"/>
    <col min="16" max="16" width="23.109375" style="81" customWidth="1"/>
    <col min="17" max="30" width="9.6640625" style="81" customWidth="1"/>
    <col min="31" max="31" width="13.44140625" style="81" customWidth="1"/>
    <col min="32" max="16384" width="9.33203125" style="81"/>
  </cols>
  <sheetData>
    <row r="1" spans="2:31" s="78" customFormat="1" ht="18" x14ac:dyDescent="0.3">
      <c r="P1" s="148" t="s">
        <v>46</v>
      </c>
      <c r="Q1" s="149"/>
      <c r="R1" s="149"/>
      <c r="S1" s="149"/>
      <c r="T1" s="149"/>
      <c r="U1" s="149"/>
      <c r="V1" s="149"/>
      <c r="W1" s="149"/>
      <c r="X1" s="149"/>
      <c r="Y1" s="149"/>
      <c r="Z1" s="149"/>
      <c r="AA1" s="149"/>
      <c r="AB1" s="149"/>
      <c r="AC1" s="149"/>
      <c r="AD1" s="149"/>
      <c r="AE1" s="150"/>
    </row>
    <row r="2" spans="2:31" s="79" customFormat="1" ht="18" x14ac:dyDescent="0.3">
      <c r="P2" s="33"/>
      <c r="Q2" s="8"/>
      <c r="R2" s="8"/>
      <c r="S2" s="8"/>
      <c r="T2" s="8"/>
      <c r="U2" s="8"/>
      <c r="V2" s="8"/>
      <c r="W2" s="8"/>
      <c r="X2" s="8"/>
      <c r="Y2" s="8"/>
      <c r="Z2" s="8"/>
      <c r="AA2" s="8"/>
      <c r="AB2" s="8"/>
      <c r="AC2" s="8"/>
      <c r="AD2" s="8"/>
      <c r="AE2" s="34"/>
    </row>
    <row r="3" spans="2:31" s="80" customFormat="1" ht="18" x14ac:dyDescent="0.3">
      <c r="P3" s="35" t="s">
        <v>33</v>
      </c>
      <c r="Q3" s="158" t="s">
        <v>51</v>
      </c>
      <c r="R3" s="159"/>
      <c r="S3" s="10"/>
      <c r="T3" s="10"/>
      <c r="U3" s="10"/>
      <c r="V3" s="10"/>
      <c r="W3" s="10"/>
      <c r="X3" s="10"/>
      <c r="Y3" s="10"/>
      <c r="Z3" s="10"/>
      <c r="AA3" s="10"/>
      <c r="AB3" s="10"/>
      <c r="AC3" s="10"/>
      <c r="AD3" s="10"/>
      <c r="AE3" s="36"/>
    </row>
    <row r="4" spans="2:31" ht="15" thickBot="1" x14ac:dyDescent="0.35">
      <c r="P4" s="82"/>
      <c r="Q4" s="83"/>
      <c r="R4" s="83"/>
      <c r="S4" s="83"/>
      <c r="T4" s="83"/>
      <c r="U4" s="83"/>
      <c r="V4" s="83"/>
      <c r="W4" s="83"/>
      <c r="X4" s="83"/>
      <c r="Y4" s="83"/>
      <c r="Z4" s="83"/>
      <c r="AA4" s="83"/>
      <c r="AB4" s="83"/>
      <c r="AC4" s="83"/>
      <c r="AD4" s="83"/>
      <c r="AE4" s="45"/>
    </row>
    <row r="5" spans="2:31" ht="15" thickBot="1" x14ac:dyDescent="0.35">
      <c r="P5" s="82"/>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84" t="s">
        <v>9</v>
      </c>
      <c r="C7" s="84"/>
      <c r="D7" s="84"/>
      <c r="E7" s="84"/>
      <c r="F7" s="84"/>
      <c r="G7" s="84"/>
      <c r="H7" s="84"/>
      <c r="I7" s="84"/>
      <c r="J7" s="84"/>
      <c r="K7" s="84"/>
      <c r="P7" s="40" t="s">
        <v>10</v>
      </c>
      <c r="Q7" s="123">
        <v>6.9</v>
      </c>
      <c r="R7" s="13">
        <f>200-((($H$9-Q7)*100)*$D$9)</f>
        <v>200</v>
      </c>
      <c r="S7" s="123">
        <v>2.2000000000000002</v>
      </c>
      <c r="T7" s="13">
        <f>200-((($H$10-S7)*100)*$D$10)</f>
        <v>200</v>
      </c>
      <c r="U7" s="123">
        <v>6</v>
      </c>
      <c r="V7" s="13">
        <f>200+((($H$11-U7)*100)*$D$11)</f>
        <v>200</v>
      </c>
      <c r="W7" s="123">
        <v>10</v>
      </c>
      <c r="X7" s="13">
        <f>200-((($H$12-W7)*100)*$D$12)</f>
        <v>200</v>
      </c>
      <c r="Y7" s="123">
        <v>8</v>
      </c>
      <c r="Z7" s="13">
        <f>200+((($H$13-Y7)*100)*$D$13)</f>
        <v>200</v>
      </c>
      <c r="AA7" s="124">
        <v>80</v>
      </c>
      <c r="AB7" s="13">
        <f>200-(($H$14-AA7)*$D$14)</f>
        <v>200</v>
      </c>
      <c r="AC7" s="3">
        <v>2.0833333333333333E-3</v>
      </c>
      <c r="AD7" s="1">
        <f>IF(AC7*86400&lt;$L$15*86400,(200+(((($H$15*86400)-(AC7*86400)))*$D$15)),1)</f>
        <v>200</v>
      </c>
      <c r="AE7" s="41">
        <f>R7+T7+V7+X7+Z7+AB7</f>
        <v>1200</v>
      </c>
    </row>
    <row r="8" spans="2:31" ht="15.6" x14ac:dyDescent="0.3">
      <c r="B8" s="84" t="s">
        <v>11</v>
      </c>
      <c r="C8" s="84" t="s">
        <v>12</v>
      </c>
      <c r="D8" s="84" t="s">
        <v>13</v>
      </c>
      <c r="E8" s="84"/>
      <c r="F8" s="84" t="s">
        <v>14</v>
      </c>
      <c r="G8" s="84" t="s">
        <v>15</v>
      </c>
      <c r="H8" s="84" t="s">
        <v>16</v>
      </c>
      <c r="I8" s="84" t="s">
        <v>15</v>
      </c>
      <c r="J8" s="84" t="s">
        <v>17</v>
      </c>
      <c r="K8" s="84" t="s">
        <v>15</v>
      </c>
      <c r="L8" s="85" t="s">
        <v>18</v>
      </c>
      <c r="M8" s="85" t="s">
        <v>15</v>
      </c>
      <c r="N8" s="86"/>
      <c r="P8" s="42" t="s">
        <v>19</v>
      </c>
      <c r="Q8" s="128"/>
      <c r="R8" s="131">
        <f>IF(Q8&gt;$L$9,(200-((($H$9-Q8)*100)*$D$9)),1)</f>
        <v>1</v>
      </c>
      <c r="S8" s="128"/>
      <c r="T8" s="131">
        <f>IF(S8&gt;$L$10,(200-((($H$10-S8)*100)*$D$10)),1)</f>
        <v>1</v>
      </c>
      <c r="U8" s="128"/>
      <c r="V8" s="131">
        <f>IF(U8&lt;$L$11,(200+((($H$11-U8)*100)*$D$11)),1)</f>
        <v>457.14285714285711</v>
      </c>
      <c r="W8" s="128"/>
      <c r="X8" s="131">
        <f>IF(W8&gt;$L$12,(200-((($H$12-W8)*100)*$D$12)),1)</f>
        <v>1</v>
      </c>
      <c r="Y8" s="128"/>
      <c r="Z8" s="131">
        <f>IF(Y8&lt;$L$13,(200+((($H$13-Y8)*100)*$D$13)),1)</f>
        <v>400</v>
      </c>
      <c r="AA8" s="129"/>
      <c r="AB8" s="131">
        <f>IF(AA8&gt;$L$14,(200-(($H$14-AA8)*$D$14)),1)</f>
        <v>1</v>
      </c>
      <c r="AC8" s="168"/>
      <c r="AD8" s="155">
        <f>IF(AC8*86400&lt;$L$15*86400,(200+(((($H$15*86400)-(AC8*86400)))*$D$15)),1)</f>
        <v>615.38461538461547</v>
      </c>
      <c r="AE8" s="76">
        <f>R8+T8+V8+X8+Z8+AB8</f>
        <v>861.14285714285711</v>
      </c>
    </row>
    <row r="9" spans="2:31" ht="15.6" x14ac:dyDescent="0.3">
      <c r="B9" s="84" t="s">
        <v>20</v>
      </c>
      <c r="C9" s="84">
        <v>330</v>
      </c>
      <c r="D9" s="84">
        <f>150/C9</f>
        <v>0.45454545454545453</v>
      </c>
      <c r="E9" s="84"/>
      <c r="F9" s="84">
        <v>7.87</v>
      </c>
      <c r="G9" s="87">
        <f>200-(((H9-F9)*100)*D9)</f>
        <v>244.09090909090907</v>
      </c>
      <c r="H9" s="88">
        <v>6.9</v>
      </c>
      <c r="I9" s="87">
        <f>200-(((H9-H9)*100)*D9)</f>
        <v>200</v>
      </c>
      <c r="J9" s="88">
        <v>3.6</v>
      </c>
      <c r="K9" s="87">
        <f>200-(((H9-J9)*100)*D9)</f>
        <v>50</v>
      </c>
      <c r="L9" s="88">
        <v>2.52</v>
      </c>
      <c r="M9" s="87">
        <f>200-(((H9-L9)*100)*D9)</f>
        <v>0.90909090909087809</v>
      </c>
      <c r="N9" s="89"/>
      <c r="P9" s="43" t="s">
        <v>21</v>
      </c>
      <c r="Q9" s="128"/>
      <c r="R9" s="132">
        <f t="shared" ref="R9:R14" si="0">IF(Q9&gt;$L$9,(200-((($H$9-Q9)*100)*$D$9)),1)</f>
        <v>1</v>
      </c>
      <c r="S9" s="128"/>
      <c r="T9" s="132">
        <f t="shared" ref="T9:T14" si="1">IF(S9&gt;$L$10,(200-((($H$10-S9)*100)*$D$10)),1)</f>
        <v>1</v>
      </c>
      <c r="U9" s="128"/>
      <c r="V9" s="132">
        <f t="shared" ref="V9:V14" si="2">IF(U9&lt;$L$11,(200+((($H$11-U9)*100)*$D$11)),1)</f>
        <v>457.14285714285711</v>
      </c>
      <c r="W9" s="128"/>
      <c r="X9" s="132">
        <f t="shared" ref="X9:X14" si="3">IF(W9&gt;$L$12,(200-((($H$12-W9)*100)*$D$12)),1)</f>
        <v>1</v>
      </c>
      <c r="Y9" s="128"/>
      <c r="Z9" s="132">
        <f t="shared" ref="Z9:Z14" si="4">IF(Y9&lt;$L$13,(200+((($H$13-Y9)*100)*$D$13)),1)</f>
        <v>400</v>
      </c>
      <c r="AA9" s="129"/>
      <c r="AB9" s="132">
        <f t="shared" ref="AB9:AB14" si="5">IF(AA9&gt;$L$14,(200-(($H$14-AA9)*$D$14)),1)</f>
        <v>1</v>
      </c>
      <c r="AC9" s="168"/>
      <c r="AD9" s="156"/>
      <c r="AE9" s="76">
        <f t="shared" ref="AE9:AE14" si="6">R9+T9+V9+X9+Z9+AB9</f>
        <v>861.14285714285711</v>
      </c>
    </row>
    <row r="10" spans="2:31" ht="15.6" x14ac:dyDescent="0.3">
      <c r="B10" s="84" t="s">
        <v>22</v>
      </c>
      <c r="C10" s="84">
        <v>107</v>
      </c>
      <c r="D10" s="84">
        <f t="shared" ref="D10:D14" si="7">150/C10</f>
        <v>1.4018691588785046</v>
      </c>
      <c r="E10" s="84"/>
      <c r="F10" s="84">
        <v>2.8</v>
      </c>
      <c r="G10" s="87">
        <f t="shared" ref="G10:G12" si="8">200-(((H10-F10)*100)*D10)</f>
        <v>284.11214953271019</v>
      </c>
      <c r="H10" s="88">
        <v>2.2000000000000002</v>
      </c>
      <c r="I10" s="87">
        <f t="shared" ref="I10:I14" si="9">200-(((H10-H10)*100)*D10)</f>
        <v>200</v>
      </c>
      <c r="J10" s="88">
        <v>1.1299999999999999</v>
      </c>
      <c r="K10" s="87">
        <f t="shared" ref="K10:K12" si="10">200-(((H10-J10)*100)*D10)</f>
        <v>49.999999999999972</v>
      </c>
      <c r="L10" s="88">
        <v>0.78</v>
      </c>
      <c r="M10" s="87">
        <f>200-(((H10-L10)*100)*D10)</f>
        <v>0.93457943925230325</v>
      </c>
      <c r="N10" s="89"/>
      <c r="P10" s="43" t="s">
        <v>23</v>
      </c>
      <c r="Q10" s="128"/>
      <c r="R10" s="132">
        <f t="shared" si="0"/>
        <v>1</v>
      </c>
      <c r="S10" s="128"/>
      <c r="T10" s="132">
        <f t="shared" si="1"/>
        <v>1</v>
      </c>
      <c r="U10" s="128"/>
      <c r="V10" s="132">
        <f t="shared" si="2"/>
        <v>457.14285714285711</v>
      </c>
      <c r="W10" s="128"/>
      <c r="X10" s="132">
        <f t="shared" si="3"/>
        <v>1</v>
      </c>
      <c r="Y10" s="128"/>
      <c r="Z10" s="132">
        <f t="shared" si="4"/>
        <v>400</v>
      </c>
      <c r="AA10" s="129"/>
      <c r="AB10" s="132">
        <f t="shared" si="5"/>
        <v>1</v>
      </c>
      <c r="AC10" s="168"/>
      <c r="AD10" s="156"/>
      <c r="AE10" s="76">
        <f t="shared" si="6"/>
        <v>861.14285714285711</v>
      </c>
    </row>
    <row r="11" spans="2:31" ht="15.6" x14ac:dyDescent="0.3">
      <c r="B11" s="84" t="s">
        <v>24</v>
      </c>
      <c r="C11" s="84">
        <v>350</v>
      </c>
      <c r="D11" s="84">
        <f t="shared" si="7"/>
        <v>0.42857142857142855</v>
      </c>
      <c r="E11" s="84"/>
      <c r="F11" s="84">
        <v>4</v>
      </c>
      <c r="G11" s="87">
        <f>200-(((F11-H11)*100)*D11)</f>
        <v>285.71428571428572</v>
      </c>
      <c r="H11" s="84">
        <v>6</v>
      </c>
      <c r="I11" s="87">
        <f t="shared" si="9"/>
        <v>200</v>
      </c>
      <c r="J11" s="84">
        <v>9.5</v>
      </c>
      <c r="K11" s="87">
        <f>200-(((J11-H11)*100)*D11)</f>
        <v>50</v>
      </c>
      <c r="L11" s="84">
        <v>10.65</v>
      </c>
      <c r="M11" s="87">
        <f>200+(((H11-L11)*100)*D11)</f>
        <v>0.71428571428569398</v>
      </c>
      <c r="N11" s="89"/>
      <c r="P11" s="43" t="s">
        <v>25</v>
      </c>
      <c r="Q11" s="128"/>
      <c r="R11" s="132">
        <f t="shared" si="0"/>
        <v>1</v>
      </c>
      <c r="S11" s="128"/>
      <c r="T11" s="132">
        <f t="shared" si="1"/>
        <v>1</v>
      </c>
      <c r="U11" s="128"/>
      <c r="V11" s="132">
        <f t="shared" si="2"/>
        <v>457.14285714285711</v>
      </c>
      <c r="W11" s="128"/>
      <c r="X11" s="132">
        <f t="shared" si="3"/>
        <v>1</v>
      </c>
      <c r="Y11" s="128"/>
      <c r="Z11" s="132">
        <f t="shared" si="4"/>
        <v>400</v>
      </c>
      <c r="AA11" s="129"/>
      <c r="AB11" s="132">
        <f t="shared" si="5"/>
        <v>1</v>
      </c>
      <c r="AC11" s="168"/>
      <c r="AD11" s="156"/>
      <c r="AE11" s="76">
        <f t="shared" si="6"/>
        <v>861.14285714285711</v>
      </c>
    </row>
    <row r="12" spans="2:31" ht="15.6" x14ac:dyDescent="0.3">
      <c r="B12" s="84" t="s">
        <v>26</v>
      </c>
      <c r="C12" s="84">
        <v>600</v>
      </c>
      <c r="D12" s="84">
        <f t="shared" si="7"/>
        <v>0.25</v>
      </c>
      <c r="E12" s="84"/>
      <c r="F12" s="84">
        <v>15</v>
      </c>
      <c r="G12" s="87">
        <f t="shared" si="8"/>
        <v>325</v>
      </c>
      <c r="H12" s="88">
        <v>10</v>
      </c>
      <c r="I12" s="87">
        <f t="shared" si="9"/>
        <v>200</v>
      </c>
      <c r="J12" s="88">
        <v>4</v>
      </c>
      <c r="K12" s="87">
        <f t="shared" si="10"/>
        <v>50</v>
      </c>
      <c r="L12" s="88">
        <v>2.0499999999999998</v>
      </c>
      <c r="M12" s="87">
        <f>200-(((H12-L12)*100)*D12)</f>
        <v>1.25</v>
      </c>
      <c r="N12" s="89"/>
      <c r="P12" s="43" t="s">
        <v>27</v>
      </c>
      <c r="Q12" s="128"/>
      <c r="R12" s="132">
        <f t="shared" si="0"/>
        <v>1</v>
      </c>
      <c r="S12" s="128"/>
      <c r="T12" s="132">
        <f t="shared" si="1"/>
        <v>1</v>
      </c>
      <c r="U12" s="128"/>
      <c r="V12" s="132">
        <f t="shared" si="2"/>
        <v>457.14285714285711</v>
      </c>
      <c r="W12" s="128"/>
      <c r="X12" s="132">
        <f t="shared" si="3"/>
        <v>1</v>
      </c>
      <c r="Y12" s="128"/>
      <c r="Z12" s="132">
        <f t="shared" si="4"/>
        <v>400</v>
      </c>
      <c r="AA12" s="129"/>
      <c r="AB12" s="132">
        <f t="shared" si="5"/>
        <v>1</v>
      </c>
      <c r="AC12" s="168"/>
      <c r="AD12" s="156"/>
      <c r="AE12" s="76">
        <f t="shared" si="6"/>
        <v>861.14285714285711</v>
      </c>
    </row>
    <row r="13" spans="2:31" ht="15.6" x14ac:dyDescent="0.3">
      <c r="B13" s="84" t="s">
        <v>4</v>
      </c>
      <c r="C13" s="84">
        <v>600</v>
      </c>
      <c r="D13" s="84">
        <f t="shared" si="7"/>
        <v>0.25</v>
      </c>
      <c r="E13" s="84"/>
      <c r="F13" s="84">
        <v>7</v>
      </c>
      <c r="G13" s="87">
        <f>200-(((F13-H13)*100)*D13)</f>
        <v>225</v>
      </c>
      <c r="H13" s="84">
        <v>8</v>
      </c>
      <c r="I13" s="87">
        <f t="shared" si="9"/>
        <v>200</v>
      </c>
      <c r="J13" s="84">
        <v>14</v>
      </c>
      <c r="K13" s="87">
        <f>200-(((J13-H13)*100)*D13)</f>
        <v>50</v>
      </c>
      <c r="L13" s="84">
        <v>15.95</v>
      </c>
      <c r="M13" s="87">
        <f>200+(((H13-L13)*100)*D13)</f>
        <v>1.2500000000000284</v>
      </c>
      <c r="N13" s="89"/>
      <c r="P13" s="43" t="s">
        <v>28</v>
      </c>
      <c r="Q13" s="128"/>
      <c r="R13" s="132">
        <f t="shared" si="0"/>
        <v>1</v>
      </c>
      <c r="S13" s="128"/>
      <c r="T13" s="132">
        <f t="shared" si="1"/>
        <v>1</v>
      </c>
      <c r="U13" s="128"/>
      <c r="V13" s="132">
        <f t="shared" si="2"/>
        <v>457.14285714285711</v>
      </c>
      <c r="W13" s="128"/>
      <c r="X13" s="132">
        <f t="shared" si="3"/>
        <v>1</v>
      </c>
      <c r="Y13" s="128"/>
      <c r="Z13" s="132">
        <f t="shared" si="4"/>
        <v>400</v>
      </c>
      <c r="AA13" s="129"/>
      <c r="AB13" s="132">
        <f t="shared" si="5"/>
        <v>1</v>
      </c>
      <c r="AC13" s="168"/>
      <c r="AD13" s="156"/>
      <c r="AE13" s="76">
        <f t="shared" si="6"/>
        <v>861.14285714285711</v>
      </c>
    </row>
    <row r="14" spans="2:31" ht="15.6" x14ac:dyDescent="0.3">
      <c r="B14" s="84" t="s">
        <v>5</v>
      </c>
      <c r="C14" s="84">
        <v>42</v>
      </c>
      <c r="D14" s="84">
        <f t="shared" si="7"/>
        <v>3.5714285714285716</v>
      </c>
      <c r="E14" s="84"/>
      <c r="F14" s="84">
        <v>90</v>
      </c>
      <c r="G14" s="87">
        <f>200-((H14-F14))*D14</f>
        <v>235.71428571428572</v>
      </c>
      <c r="H14" s="87">
        <v>80</v>
      </c>
      <c r="I14" s="87">
        <f t="shared" si="9"/>
        <v>200</v>
      </c>
      <c r="J14" s="87">
        <v>38</v>
      </c>
      <c r="K14" s="87">
        <f>200-((H14-J14)*D14)</f>
        <v>50</v>
      </c>
      <c r="L14" s="87">
        <v>24.25</v>
      </c>
      <c r="M14" s="87">
        <f>200-((H14-L14)*D14)</f>
        <v>0.8928571428571388</v>
      </c>
      <c r="N14" s="8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84" t="s">
        <v>6</v>
      </c>
      <c r="C15" s="90">
        <v>7.5231481481481471E-4</v>
      </c>
      <c r="D15" s="91">
        <f>150/(C15*86400)</f>
        <v>2.3076923076923084</v>
      </c>
      <c r="E15" s="84"/>
      <c r="F15" s="90">
        <v>1.9097222222222222E-3</v>
      </c>
      <c r="G15" s="87">
        <f>200+(((H15*86400)-(F15*86400))*D15)</f>
        <v>234.61538461538464</v>
      </c>
      <c r="H15" s="90">
        <v>2.0833333333333333E-3</v>
      </c>
      <c r="I15" s="87">
        <f>200+((H15*86400)-(H15*86400))*D15</f>
        <v>200</v>
      </c>
      <c r="J15" s="90">
        <v>2.8356481481481479E-3</v>
      </c>
      <c r="K15" s="87">
        <f>200+(((H15*86400)-(J15*86400)))*D15</f>
        <v>50.000000000000028</v>
      </c>
      <c r="L15" s="90">
        <v>3.0810185185185181E-3</v>
      </c>
      <c r="M15" s="87">
        <f>200+(((H15*86400)-(L15*86400)))*D15</f>
        <v>1.0769230769230376</v>
      </c>
      <c r="N15" s="89"/>
      <c r="P15" s="82"/>
      <c r="Q15" s="83"/>
      <c r="R15" s="89">
        <f>SUM(R8:R14)</f>
        <v>7</v>
      </c>
      <c r="S15" s="89"/>
      <c r="T15" s="89">
        <f>SUM(T8:T14)</f>
        <v>7</v>
      </c>
      <c r="U15" s="89"/>
      <c r="V15" s="89">
        <f>SUM(V8:V14)</f>
        <v>3199.9999999999991</v>
      </c>
      <c r="W15" s="89"/>
      <c r="X15" s="89">
        <f>SUM(X8:X14)</f>
        <v>7</v>
      </c>
      <c r="Y15" s="89"/>
      <c r="Z15" s="89">
        <f>SUM(Z8:Z14)</f>
        <v>2800</v>
      </c>
      <c r="AA15" s="89"/>
      <c r="AB15" s="89">
        <f>SUM(AB8:AB14)</f>
        <v>7</v>
      </c>
      <c r="AC15" s="89"/>
      <c r="AD15" s="89">
        <f>SUM(AD8:AD14)</f>
        <v>615.38461538461547</v>
      </c>
      <c r="AE15" s="45"/>
    </row>
    <row r="16" spans="2:31" ht="15" customHeight="1" x14ac:dyDescent="0.3">
      <c r="B16" s="83"/>
      <c r="C16" s="100"/>
      <c r="D16" s="101"/>
      <c r="E16" s="83"/>
      <c r="F16" s="100"/>
      <c r="G16" s="89"/>
      <c r="H16" s="100"/>
      <c r="I16" s="89"/>
      <c r="J16" s="100"/>
      <c r="K16" s="89"/>
      <c r="L16" s="100"/>
      <c r="M16" s="89"/>
      <c r="N16" s="89"/>
      <c r="P16" s="82"/>
      <c r="Q16" s="83"/>
      <c r="R16" s="89"/>
      <c r="S16" s="89"/>
      <c r="T16" s="89"/>
      <c r="U16" s="89"/>
      <c r="V16" s="89"/>
      <c r="W16" s="89"/>
      <c r="X16" s="89"/>
      <c r="Y16" s="89"/>
      <c r="Z16" s="89"/>
      <c r="AA16" s="89"/>
      <c r="AB16" s="89"/>
      <c r="AC16" s="89"/>
      <c r="AD16" s="89"/>
      <c r="AE16" s="45"/>
    </row>
    <row r="17" spans="2:31" ht="15.75" customHeight="1" x14ac:dyDescent="0.3">
      <c r="B17" s="83"/>
      <c r="C17" s="100"/>
      <c r="D17" s="101"/>
      <c r="E17" s="83"/>
      <c r="F17" s="100"/>
      <c r="G17" s="89"/>
      <c r="H17" s="100"/>
      <c r="I17" s="89"/>
      <c r="J17" s="100"/>
      <c r="K17" s="89"/>
      <c r="L17" s="100"/>
      <c r="M17" s="89"/>
      <c r="N17" s="89"/>
      <c r="P17" s="82"/>
      <c r="Q17" s="83"/>
      <c r="R17" s="89"/>
      <c r="S17" s="89"/>
      <c r="T17" s="89"/>
      <c r="U17" s="89"/>
      <c r="V17" s="89"/>
      <c r="W17" s="89"/>
      <c r="X17" s="89"/>
      <c r="Y17" s="89"/>
      <c r="Z17" s="89"/>
      <c r="AA17" s="89"/>
      <c r="AB17" s="89"/>
      <c r="AC17" s="154" t="s">
        <v>47</v>
      </c>
      <c r="AD17" s="154"/>
      <c r="AE17" s="106">
        <f>SUM(R15:AD15)</f>
        <v>6643.3846153846143</v>
      </c>
    </row>
    <row r="18" spans="2:31" ht="15" thickBot="1" x14ac:dyDescent="0.35">
      <c r="P18" s="82"/>
      <c r="Q18" s="83"/>
      <c r="R18" s="83"/>
      <c r="S18" s="83"/>
      <c r="T18" s="83"/>
      <c r="U18" s="83"/>
      <c r="V18" s="83"/>
      <c r="W18" s="83"/>
      <c r="X18" s="83"/>
      <c r="Y18" s="83"/>
      <c r="Z18" s="83"/>
      <c r="AA18" s="83"/>
      <c r="AB18" s="83"/>
      <c r="AC18" s="83"/>
      <c r="AD18" s="83"/>
      <c r="AE18" s="45"/>
    </row>
    <row r="19" spans="2:31" ht="15" thickBot="1" x14ac:dyDescent="0.35">
      <c r="B19" s="84" t="s">
        <v>9</v>
      </c>
      <c r="C19" s="84"/>
      <c r="D19" s="84"/>
      <c r="E19" s="84"/>
      <c r="F19" s="84"/>
      <c r="G19" s="84"/>
      <c r="H19" s="84"/>
      <c r="I19" s="84"/>
      <c r="J19" s="84"/>
      <c r="K19" s="84"/>
      <c r="P19" s="82"/>
      <c r="Q19" s="153" t="s">
        <v>1</v>
      </c>
      <c r="R19" s="151"/>
      <c r="S19" s="151" t="s">
        <v>2</v>
      </c>
      <c r="T19" s="151"/>
      <c r="U19" s="151" t="s">
        <v>3</v>
      </c>
      <c r="V19" s="151"/>
      <c r="W19" s="151" t="s">
        <v>36</v>
      </c>
      <c r="X19" s="151"/>
      <c r="Y19" s="151" t="s">
        <v>4</v>
      </c>
      <c r="Z19" s="151"/>
      <c r="AA19" s="151" t="s">
        <v>5</v>
      </c>
      <c r="AB19" s="151"/>
      <c r="AC19" s="151" t="s">
        <v>6</v>
      </c>
      <c r="AD19" s="152"/>
      <c r="AE19" s="75"/>
    </row>
    <row r="20" spans="2:31" ht="15.6" x14ac:dyDescent="0.3">
      <c r="B20" s="84" t="s">
        <v>30</v>
      </c>
      <c r="C20" s="84" t="s">
        <v>12</v>
      </c>
      <c r="D20" s="84" t="s">
        <v>13</v>
      </c>
      <c r="E20" s="84"/>
      <c r="F20" s="84" t="s">
        <v>14</v>
      </c>
      <c r="G20" s="84" t="s">
        <v>15</v>
      </c>
      <c r="H20" s="84" t="s">
        <v>16</v>
      </c>
      <c r="I20" s="84" t="s">
        <v>15</v>
      </c>
      <c r="J20" s="84" t="s">
        <v>17</v>
      </c>
      <c r="K20" s="84" t="s">
        <v>15</v>
      </c>
      <c r="L20" s="85" t="s">
        <v>18</v>
      </c>
      <c r="M20" s="85" t="s">
        <v>15</v>
      </c>
      <c r="N20" s="86"/>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84" t="s">
        <v>20</v>
      </c>
      <c r="C21" s="84">
        <v>280</v>
      </c>
      <c r="D21" s="84">
        <f t="shared" ref="D21:D26" si="11">150/C21</f>
        <v>0.5357142857142857</v>
      </c>
      <c r="E21" s="84"/>
      <c r="F21" s="84">
        <v>6.95</v>
      </c>
      <c r="G21" s="87">
        <f>200-(((H21-F21)*100)*D21)</f>
        <v>245.53571428571431</v>
      </c>
      <c r="H21" s="88">
        <v>6.1</v>
      </c>
      <c r="I21" s="87">
        <f>200-((($H$21-H21)*100)*$D$21)</f>
        <v>200</v>
      </c>
      <c r="J21" s="88">
        <v>3.3</v>
      </c>
      <c r="K21" s="87">
        <f>200-(((H21-J21)*100)*D21)</f>
        <v>50</v>
      </c>
      <c r="L21" s="88">
        <v>2.38</v>
      </c>
      <c r="M21" s="87">
        <f>200-(((H21-L21)*100)*D21)</f>
        <v>0.71428571428572241</v>
      </c>
      <c r="N21" s="89"/>
      <c r="P21" s="40" t="s">
        <v>10</v>
      </c>
      <c r="Q21" s="123">
        <v>6.1</v>
      </c>
      <c r="R21" s="13">
        <f>200-((($H$21-Q21)*100)*$D$21)</f>
        <v>200</v>
      </c>
      <c r="S21" s="123">
        <v>2</v>
      </c>
      <c r="T21" s="13">
        <f>200-((($H$22-S21)*100)*$D$22)</f>
        <v>200</v>
      </c>
      <c r="U21" s="123">
        <v>7</v>
      </c>
      <c r="V21" s="13">
        <f>200+((($H$23-U21)*100)*$D$23)</f>
        <v>200</v>
      </c>
      <c r="W21" s="123">
        <v>8</v>
      </c>
      <c r="X21" s="13">
        <f>200-((($H$24-W21)*100)*$D$24)</f>
        <v>200</v>
      </c>
      <c r="Y21" s="123">
        <v>9</v>
      </c>
      <c r="Z21" s="13">
        <f>200+((($H$25-Y21)*100)*$D$25)</f>
        <v>200</v>
      </c>
      <c r="AA21" s="124">
        <v>70</v>
      </c>
      <c r="AB21" s="13">
        <f>200-(($H$26-AA21)*$D$26)</f>
        <v>200</v>
      </c>
      <c r="AC21" s="3">
        <v>2.3148148148148151E-3</v>
      </c>
      <c r="AD21" s="1">
        <f>IF(AC21*86400&lt;$L$27*86400,(200+(((($H$27*86400)-(AC21*86400)))*$D$27)),1)</f>
        <v>200</v>
      </c>
      <c r="AE21" s="41">
        <f t="shared" ref="AE21:AE28" si="12">R21+T21+V21+X21+Z21+AB21</f>
        <v>1200</v>
      </c>
    </row>
    <row r="22" spans="2:31" ht="15.6" x14ac:dyDescent="0.3">
      <c r="B22" s="84" t="s">
        <v>22</v>
      </c>
      <c r="C22" s="84">
        <v>96</v>
      </c>
      <c r="D22" s="84">
        <f t="shared" si="11"/>
        <v>1.5625</v>
      </c>
      <c r="E22" s="84"/>
      <c r="F22" s="84">
        <v>2.38</v>
      </c>
      <c r="G22" s="87">
        <f t="shared" ref="G22" si="13">200-(((H22-F22)*100)*D22)</f>
        <v>259.375</v>
      </c>
      <c r="H22" s="88">
        <v>2</v>
      </c>
      <c r="I22" s="87">
        <f>200-((($H$22-H22)*100)*$D$22)</f>
        <v>200</v>
      </c>
      <c r="J22" s="88">
        <v>1.04</v>
      </c>
      <c r="K22" s="87">
        <f>200-(((H22-J22)*100)*D22)</f>
        <v>50</v>
      </c>
      <c r="L22" s="88">
        <v>0.72499999999999998</v>
      </c>
      <c r="M22" s="87">
        <f>200-(((H22-L22)*100)*D22)</f>
        <v>0.78125000000002842</v>
      </c>
      <c r="N22" s="89"/>
      <c r="P22" s="42" t="s">
        <v>19</v>
      </c>
      <c r="Q22" s="127"/>
      <c r="R22" s="131">
        <f>IF(Q22&gt;$L$21,(200-((($H$21-Q22)*100)*$D$21)),1)</f>
        <v>1</v>
      </c>
      <c r="S22" s="127"/>
      <c r="T22" s="131">
        <f>IF(S22&gt;$L$22,(200-((($H$22-S22)*100)*$D$22)),1)</f>
        <v>1</v>
      </c>
      <c r="U22" s="127"/>
      <c r="V22" s="131">
        <f>IF(U22&lt;$L$23,(200+((($H$23-U22)*100)*$D$23)),1)</f>
        <v>476.31578947368422</v>
      </c>
      <c r="W22" s="127"/>
      <c r="X22" s="131">
        <f>IF(W22&gt;$L$24,(200-((($H$24-W22)*100)*$D$24)),1)</f>
        <v>1</v>
      </c>
      <c r="Y22" s="127"/>
      <c r="Z22" s="131">
        <f>IF(Y22&lt;$L$25,(200+((($H$25-Y22)*100)*$D$25)),1)</f>
        <v>400</v>
      </c>
      <c r="AA22" s="130"/>
      <c r="AB22" s="131">
        <f>IF(AA22&gt;$L$26,(200-(($H$26-AA22)*$D$26)),1)</f>
        <v>1</v>
      </c>
      <c r="AC22" s="165"/>
      <c r="AD22" s="162">
        <f>IF(AC22*86400&lt;$L$27*86400,(200+(((($H$27*86400)-(AC22*86400)))*$D$27)),1)</f>
        <v>600</v>
      </c>
      <c r="AE22" s="76">
        <f t="shared" si="12"/>
        <v>880.31578947368416</v>
      </c>
    </row>
    <row r="23" spans="2:31" ht="15.6" x14ac:dyDescent="0.3">
      <c r="B23" s="84" t="s">
        <v>24</v>
      </c>
      <c r="C23" s="84">
        <v>380</v>
      </c>
      <c r="D23" s="84">
        <f t="shared" si="11"/>
        <v>0.39473684210526316</v>
      </c>
      <c r="E23" s="84"/>
      <c r="F23" s="84">
        <v>6</v>
      </c>
      <c r="G23" s="87">
        <f>200-(((F23-H23)*100)*D23)</f>
        <v>239.4736842105263</v>
      </c>
      <c r="H23" s="84">
        <v>7</v>
      </c>
      <c r="I23" s="87">
        <f>200+((($H$23-H23)*100)*$D$23)</f>
        <v>200</v>
      </c>
      <c r="J23" s="84">
        <v>10.8</v>
      </c>
      <c r="K23" s="87">
        <f>200-(((J23-H23)*100)*D23)</f>
        <v>49.999999999999972</v>
      </c>
      <c r="L23" s="84">
        <v>12.05</v>
      </c>
      <c r="M23" s="87">
        <f>200+(((H23-L23)*100)*D23)</f>
        <v>0.65789473684208133</v>
      </c>
      <c r="N23" s="89"/>
      <c r="P23" s="43" t="s">
        <v>21</v>
      </c>
      <c r="Q23" s="127"/>
      <c r="R23" s="132">
        <f t="shared" ref="R23:R28" si="14">IF(Q23&gt;$L$21,(200-((($H$21-Q23)*100)*$D$21)),1)</f>
        <v>1</v>
      </c>
      <c r="S23" s="127"/>
      <c r="T23" s="132">
        <f t="shared" ref="T23:T28" si="15">IF(S23&gt;$L$22,(200-((($H$22-S23)*100)*$D$22)),1)</f>
        <v>1</v>
      </c>
      <c r="U23" s="127"/>
      <c r="V23" s="132">
        <f t="shared" ref="V23:V28" si="16">IF(U23&lt;$L$23,(200+((($H$23-U23)*100)*$D$23)),1)</f>
        <v>476.31578947368422</v>
      </c>
      <c r="W23" s="127"/>
      <c r="X23" s="132">
        <f t="shared" ref="X23:X28" si="17">IF(W23&gt;$L$24,(200-((($H$24-W23)*100)*$D$24)),1)</f>
        <v>1</v>
      </c>
      <c r="Y23" s="127"/>
      <c r="Z23" s="132">
        <f t="shared" ref="Z23:Z28" si="18">IF(Y23&lt;$L$25,(200+((($H$25-Y23)*100)*$D$25)),1)</f>
        <v>400</v>
      </c>
      <c r="AA23" s="130"/>
      <c r="AB23" s="132">
        <f t="shared" ref="AB23:AB28" si="19">IF(AA23&gt;$L$26,(200-(($H$26-AA23)*$D$26)),1)</f>
        <v>1</v>
      </c>
      <c r="AC23" s="165"/>
      <c r="AD23" s="163"/>
      <c r="AE23" s="76">
        <f t="shared" si="12"/>
        <v>880.31578947368416</v>
      </c>
    </row>
    <row r="24" spans="2:31" ht="15.6" x14ac:dyDescent="0.3">
      <c r="B24" s="84" t="s">
        <v>26</v>
      </c>
      <c r="C24" s="84">
        <v>500</v>
      </c>
      <c r="D24" s="84">
        <f t="shared" si="11"/>
        <v>0.3</v>
      </c>
      <c r="E24" s="84"/>
      <c r="F24" s="84">
        <v>13.2</v>
      </c>
      <c r="G24" s="87">
        <f t="shared" ref="G24" si="20">200-(((H24-F24)*100)*D24)</f>
        <v>356</v>
      </c>
      <c r="H24" s="88">
        <v>8</v>
      </c>
      <c r="I24" s="87">
        <f>200-((($H$24-H24)*100)*$D$24)</f>
        <v>200</v>
      </c>
      <c r="J24" s="88">
        <v>3</v>
      </c>
      <c r="K24" s="87">
        <f t="shared" ref="K24" si="21">200-(((H24-J24)*100)*D24)</f>
        <v>50</v>
      </c>
      <c r="L24" s="88">
        <v>1.35</v>
      </c>
      <c r="M24" s="87">
        <f>200-(((H24-L24)*100)*D24)</f>
        <v>0.5</v>
      </c>
      <c r="N24" s="89"/>
      <c r="P24" s="43" t="s">
        <v>23</v>
      </c>
      <c r="Q24" s="127"/>
      <c r="R24" s="132">
        <f t="shared" si="14"/>
        <v>1</v>
      </c>
      <c r="S24" s="127"/>
      <c r="T24" s="132">
        <f t="shared" si="15"/>
        <v>1</v>
      </c>
      <c r="U24" s="127"/>
      <c r="V24" s="132">
        <f t="shared" si="16"/>
        <v>476.31578947368422</v>
      </c>
      <c r="W24" s="127"/>
      <c r="X24" s="132">
        <f t="shared" si="17"/>
        <v>1</v>
      </c>
      <c r="Y24" s="127"/>
      <c r="Z24" s="132">
        <f t="shared" si="18"/>
        <v>400</v>
      </c>
      <c r="AA24" s="130"/>
      <c r="AB24" s="132">
        <f t="shared" si="19"/>
        <v>1</v>
      </c>
      <c r="AC24" s="165"/>
      <c r="AD24" s="163"/>
      <c r="AE24" s="76">
        <f t="shared" si="12"/>
        <v>880.31578947368416</v>
      </c>
    </row>
    <row r="25" spans="2:31" ht="15.6" x14ac:dyDescent="0.3">
      <c r="B25" s="84" t="s">
        <v>4</v>
      </c>
      <c r="C25" s="84">
        <v>675</v>
      </c>
      <c r="D25" s="84">
        <f t="shared" si="11"/>
        <v>0.22222222222222221</v>
      </c>
      <c r="E25" s="84"/>
      <c r="F25" s="84">
        <v>7</v>
      </c>
      <c r="G25" s="87">
        <f>200+(((H25-F25)*100)*D25)</f>
        <v>244.44444444444446</v>
      </c>
      <c r="H25" s="84">
        <v>9</v>
      </c>
      <c r="I25" s="87">
        <f>200+((($H$25-H25)*100)*$D$25)</f>
        <v>200</v>
      </c>
      <c r="J25" s="84">
        <v>15.75</v>
      </c>
      <c r="K25" s="87">
        <f>200-(((J25-H25)*100)*D25)</f>
        <v>50</v>
      </c>
      <c r="L25" s="84">
        <v>17.95</v>
      </c>
      <c r="M25" s="87">
        <f>200+(((H25-L25)*100)*D25)</f>
        <v>1.1111111111111427</v>
      </c>
      <c r="N25" s="89"/>
      <c r="P25" s="43" t="s">
        <v>25</v>
      </c>
      <c r="Q25" s="127"/>
      <c r="R25" s="132">
        <f t="shared" si="14"/>
        <v>1</v>
      </c>
      <c r="S25" s="127"/>
      <c r="T25" s="132">
        <f t="shared" si="15"/>
        <v>1</v>
      </c>
      <c r="U25" s="127"/>
      <c r="V25" s="132">
        <f t="shared" si="16"/>
        <v>476.31578947368422</v>
      </c>
      <c r="W25" s="127"/>
      <c r="X25" s="132">
        <f t="shared" si="17"/>
        <v>1</v>
      </c>
      <c r="Y25" s="127"/>
      <c r="Z25" s="132">
        <f t="shared" si="18"/>
        <v>400</v>
      </c>
      <c r="AA25" s="130"/>
      <c r="AB25" s="132">
        <f t="shared" si="19"/>
        <v>1</v>
      </c>
      <c r="AC25" s="165"/>
      <c r="AD25" s="163"/>
      <c r="AE25" s="76">
        <f t="shared" si="12"/>
        <v>880.31578947368416</v>
      </c>
    </row>
    <row r="26" spans="2:31" ht="15.6" x14ac:dyDescent="0.3">
      <c r="B26" s="84" t="s">
        <v>5</v>
      </c>
      <c r="C26" s="84">
        <v>30</v>
      </c>
      <c r="D26" s="84">
        <f t="shared" si="11"/>
        <v>5</v>
      </c>
      <c r="E26" s="84"/>
      <c r="F26" s="84">
        <v>80</v>
      </c>
      <c r="G26" s="87">
        <f>200-((H26-F26))*D26</f>
        <v>250</v>
      </c>
      <c r="H26" s="87">
        <v>70</v>
      </c>
      <c r="I26" s="87">
        <f>200-(($H$26-H26)*$D$26)</f>
        <v>200</v>
      </c>
      <c r="J26" s="87">
        <v>40</v>
      </c>
      <c r="K26" s="87">
        <f>200-((H26-J26)*D26)</f>
        <v>50</v>
      </c>
      <c r="L26" s="87">
        <v>30.2</v>
      </c>
      <c r="M26" s="87">
        <f>200-((H26-L26)*D26)</f>
        <v>1</v>
      </c>
      <c r="N26" s="89"/>
      <c r="P26" s="43" t="s">
        <v>27</v>
      </c>
      <c r="Q26" s="127"/>
      <c r="R26" s="132">
        <f t="shared" si="14"/>
        <v>1</v>
      </c>
      <c r="S26" s="127"/>
      <c r="T26" s="132">
        <f t="shared" si="15"/>
        <v>1</v>
      </c>
      <c r="U26" s="127"/>
      <c r="V26" s="132">
        <f t="shared" si="16"/>
        <v>476.31578947368422</v>
      </c>
      <c r="W26" s="127"/>
      <c r="X26" s="132">
        <f t="shared" si="17"/>
        <v>1</v>
      </c>
      <c r="Y26" s="127"/>
      <c r="Z26" s="132">
        <f t="shared" si="18"/>
        <v>400</v>
      </c>
      <c r="AA26" s="130"/>
      <c r="AB26" s="132">
        <f t="shared" si="19"/>
        <v>1</v>
      </c>
      <c r="AC26" s="165"/>
      <c r="AD26" s="163"/>
      <c r="AE26" s="76">
        <f t="shared" si="12"/>
        <v>880.31578947368416</v>
      </c>
    </row>
    <row r="27" spans="2:31" ht="15.6" x14ac:dyDescent="0.3">
      <c r="B27" s="84" t="s">
        <v>6</v>
      </c>
      <c r="C27" s="90">
        <v>8.6805555555555551E-4</v>
      </c>
      <c r="D27" s="91">
        <f>150/(C27*86400)</f>
        <v>2</v>
      </c>
      <c r="E27" s="84"/>
      <c r="F27" s="90">
        <v>2.0162037037037036E-3</v>
      </c>
      <c r="G27" s="87">
        <f>200+(((H27*86400)-(F27*86400))*D27)</f>
        <v>251.60000000000008</v>
      </c>
      <c r="H27" s="90">
        <v>2.3148148148148151E-3</v>
      </c>
      <c r="I27" s="87">
        <f>200+((($H$27*86400)-(H27*86400))*$D$27)</f>
        <v>200</v>
      </c>
      <c r="J27" s="90">
        <v>3.1828703703703702E-3</v>
      </c>
      <c r="K27" s="87">
        <f>200+(((H27*86400)-(J27*86400)))*D27</f>
        <v>50.000000000000057</v>
      </c>
      <c r="L27" s="90">
        <v>3.4664351851851852E-3</v>
      </c>
      <c r="M27" s="87">
        <f>200+(((H27*86400)-(L27*86400)))*D27</f>
        <v>1.0000000000000568</v>
      </c>
      <c r="N27" s="89"/>
      <c r="P27" s="43" t="s">
        <v>28</v>
      </c>
      <c r="Q27" s="127"/>
      <c r="R27" s="132">
        <f t="shared" si="14"/>
        <v>1</v>
      </c>
      <c r="S27" s="127"/>
      <c r="T27" s="132">
        <f t="shared" si="15"/>
        <v>1</v>
      </c>
      <c r="U27" s="127"/>
      <c r="V27" s="132">
        <f t="shared" si="16"/>
        <v>476.31578947368422</v>
      </c>
      <c r="W27" s="127"/>
      <c r="X27" s="132">
        <f t="shared" si="17"/>
        <v>1</v>
      </c>
      <c r="Y27" s="127"/>
      <c r="Z27" s="132">
        <f t="shared" si="18"/>
        <v>400</v>
      </c>
      <c r="AA27" s="130"/>
      <c r="AB27" s="132">
        <f t="shared" si="19"/>
        <v>1</v>
      </c>
      <c r="AC27" s="165"/>
      <c r="AD27" s="163"/>
      <c r="AE27" s="76">
        <f t="shared" si="12"/>
        <v>880.31578947368416</v>
      </c>
    </row>
    <row r="28" spans="2:31" ht="16.2" thickBot="1" x14ac:dyDescent="0.35">
      <c r="P28" s="46" t="s">
        <v>29</v>
      </c>
      <c r="Q28" s="127"/>
      <c r="R28" s="133">
        <f t="shared" si="14"/>
        <v>1</v>
      </c>
      <c r="S28" s="127"/>
      <c r="T28" s="133">
        <f t="shared" si="15"/>
        <v>1</v>
      </c>
      <c r="U28" s="127"/>
      <c r="V28" s="133">
        <f t="shared" si="16"/>
        <v>476.31578947368422</v>
      </c>
      <c r="W28" s="127"/>
      <c r="X28" s="133">
        <f t="shared" si="17"/>
        <v>1</v>
      </c>
      <c r="Y28" s="127"/>
      <c r="Z28" s="133">
        <f t="shared" si="18"/>
        <v>400</v>
      </c>
      <c r="AA28" s="130"/>
      <c r="AB28" s="133">
        <f t="shared" si="19"/>
        <v>1</v>
      </c>
      <c r="AC28" s="165"/>
      <c r="AD28" s="164"/>
      <c r="AE28" s="77">
        <f t="shared" si="12"/>
        <v>880.31578947368416</v>
      </c>
    </row>
    <row r="29" spans="2:31" ht="0.75" customHeight="1" x14ac:dyDescent="0.3">
      <c r="P29" s="109"/>
      <c r="Q29" s="92"/>
      <c r="R29" s="25">
        <f>SUM(R22:R28)</f>
        <v>7</v>
      </c>
      <c r="S29" s="92"/>
      <c r="T29" s="25">
        <f>SUM(T22:T28)</f>
        <v>7</v>
      </c>
      <c r="U29" s="92"/>
      <c r="V29" s="25">
        <f>SUM(V22:V28)</f>
        <v>3334.2105263157896</v>
      </c>
      <c r="W29" s="92"/>
      <c r="X29" s="25">
        <f>SUM(X22:X28)</f>
        <v>7</v>
      </c>
      <c r="Y29" s="92"/>
      <c r="Z29" s="25">
        <f>SUM(Z22:Z28)</f>
        <v>2800</v>
      </c>
      <c r="AA29" s="93"/>
      <c r="AB29" s="25">
        <f>SUM(AB22:AB28)</f>
        <v>7</v>
      </c>
      <c r="AC29" s="94"/>
      <c r="AD29" s="25">
        <f>SUM(AD22:AD28)</f>
        <v>600</v>
      </c>
      <c r="AE29" s="45"/>
    </row>
    <row r="30" spans="2:31" ht="15.75" customHeight="1" x14ac:dyDescent="0.3">
      <c r="P30" s="109"/>
      <c r="Q30" s="92"/>
      <c r="R30" s="25"/>
      <c r="S30" s="92"/>
      <c r="T30" s="25"/>
      <c r="U30" s="92"/>
      <c r="V30" s="25"/>
      <c r="W30" s="92"/>
      <c r="X30" s="25"/>
      <c r="Y30" s="92"/>
      <c r="Z30" s="25"/>
      <c r="AA30" s="93"/>
      <c r="AB30" s="25"/>
      <c r="AC30" s="94"/>
      <c r="AD30" s="25"/>
      <c r="AE30" s="45"/>
    </row>
    <row r="31" spans="2:31" ht="15.75" customHeight="1" x14ac:dyDescent="0.3">
      <c r="P31" s="109"/>
      <c r="Q31" s="92"/>
      <c r="R31" s="25"/>
      <c r="S31" s="92"/>
      <c r="T31" s="25"/>
      <c r="U31" s="92"/>
      <c r="V31" s="25"/>
      <c r="W31" s="92"/>
      <c r="X31" s="25"/>
      <c r="Y31" s="92"/>
      <c r="Z31" s="25"/>
      <c r="AA31" s="93"/>
      <c r="AB31" s="25"/>
      <c r="AC31" s="166" t="s">
        <v>48</v>
      </c>
      <c r="AD31" s="166"/>
      <c r="AE31" s="110">
        <f>SUM(R29:AD29)</f>
        <v>6762.21052631579</v>
      </c>
    </row>
    <row r="32" spans="2:31" s="79" customFormat="1" ht="15.75" customHeight="1" x14ac:dyDescent="0.3">
      <c r="P32" s="109"/>
      <c r="Q32" s="92"/>
      <c r="R32" s="25"/>
      <c r="S32" s="92"/>
      <c r="T32" s="25"/>
      <c r="U32" s="92"/>
      <c r="V32" s="25"/>
      <c r="W32" s="92"/>
      <c r="X32" s="25"/>
      <c r="Y32" s="92"/>
      <c r="Z32" s="25"/>
      <c r="AA32" s="93"/>
      <c r="AB32" s="25"/>
      <c r="AC32" s="104"/>
      <c r="AD32" s="104"/>
      <c r="AE32" s="111"/>
    </row>
    <row r="33" spans="3:31" ht="15.75" customHeight="1" thickBot="1" x14ac:dyDescent="0.35">
      <c r="P33" s="112"/>
      <c r="Q33" s="113"/>
      <c r="R33" s="73"/>
      <c r="S33" s="113"/>
      <c r="T33" s="73"/>
      <c r="U33" s="113"/>
      <c r="V33" s="73"/>
      <c r="W33" s="113"/>
      <c r="X33" s="73"/>
      <c r="Y33" s="113"/>
      <c r="Z33" s="73"/>
      <c r="AA33" s="114"/>
      <c r="AB33" s="167" t="s">
        <v>49</v>
      </c>
      <c r="AC33" s="167"/>
      <c r="AD33" s="167"/>
      <c r="AE33" s="122">
        <f>SUM(AE17+AE31)</f>
        <v>13405.595141700403</v>
      </c>
    </row>
    <row r="35" spans="3:31" ht="111.75" customHeight="1" x14ac:dyDescent="0.3">
      <c r="C35" s="90"/>
      <c r="D35" s="95"/>
      <c r="P35" s="160" t="s">
        <v>45</v>
      </c>
      <c r="Q35" s="161"/>
      <c r="R35" s="161"/>
      <c r="S35" s="161"/>
      <c r="T35" s="161"/>
      <c r="U35" s="161"/>
      <c r="V35" s="161"/>
      <c r="W35" s="161"/>
      <c r="X35" s="161"/>
      <c r="Y35" s="161"/>
      <c r="Z35" s="161"/>
      <c r="AA35" s="161"/>
      <c r="AB35" s="161"/>
      <c r="AC35" s="161"/>
      <c r="AD35" s="161"/>
      <c r="AE35" s="161"/>
    </row>
  </sheetData>
  <sheetProtection sheet="1" objects="1" scenarios="1" selectLockedCells="1"/>
  <mergeCells count="24">
    <mergeCell ref="P1:AE1"/>
    <mergeCell ref="Q3:R3"/>
    <mergeCell ref="Q5:R5"/>
    <mergeCell ref="S5:T5"/>
    <mergeCell ref="U5:V5"/>
    <mergeCell ref="W5:X5"/>
    <mergeCell ref="Y5:Z5"/>
    <mergeCell ref="AA5:AB5"/>
    <mergeCell ref="AC5:AD5"/>
    <mergeCell ref="AC8:AC14"/>
    <mergeCell ref="AD8:AD14"/>
    <mergeCell ref="AC17:AD17"/>
    <mergeCell ref="Q19:R19"/>
    <mergeCell ref="S19:T19"/>
    <mergeCell ref="U19:V19"/>
    <mergeCell ref="W19:X19"/>
    <mergeCell ref="Y19:Z19"/>
    <mergeCell ref="AA19:AB19"/>
    <mergeCell ref="AC19:AD19"/>
    <mergeCell ref="AC22:AC28"/>
    <mergeCell ref="AD22:AD28"/>
    <mergeCell ref="AC31:AD31"/>
    <mergeCell ref="AB33:AD33"/>
    <mergeCell ref="P35:AE35"/>
  </mergeCell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185E9-2FF8-47E7-8D38-82E7FB249E3A}">
  <sheetPr>
    <pageSetUpPr fitToPage="1"/>
  </sheetPr>
  <dimension ref="B1:AE35"/>
  <sheetViews>
    <sheetView showGridLines="0" zoomScale="90" zoomScaleNormal="90" workbookViewId="0">
      <selection activeCell="AA22" sqref="AA22:AA28"/>
    </sheetView>
  </sheetViews>
  <sheetFormatPr defaultColWidth="9.33203125" defaultRowHeight="14.4" x14ac:dyDescent="0.3"/>
  <cols>
    <col min="1" max="1" width="6.109375" style="81" customWidth="1"/>
    <col min="2" max="2" width="10.5546875" style="81" hidden="1" customWidth="1"/>
    <col min="3" max="3" width="9.33203125" style="81" hidden="1" customWidth="1"/>
    <col min="4" max="4" width="13" style="81" hidden="1" customWidth="1"/>
    <col min="5" max="5" width="4.6640625" style="81" hidden="1" customWidth="1"/>
    <col min="6" max="15" width="9.33203125" style="81" hidden="1" customWidth="1"/>
    <col min="16" max="16" width="23.109375" style="81" customWidth="1"/>
    <col min="17" max="30" width="9.6640625" style="81" customWidth="1"/>
    <col min="31" max="31" width="13.44140625" style="81" customWidth="1"/>
    <col min="32" max="16384" width="9.33203125" style="81"/>
  </cols>
  <sheetData>
    <row r="1" spans="2:31" s="78" customFormat="1" ht="18" x14ac:dyDescent="0.3">
      <c r="P1" s="148" t="s">
        <v>46</v>
      </c>
      <c r="Q1" s="149"/>
      <c r="R1" s="149"/>
      <c r="S1" s="149"/>
      <c r="T1" s="149"/>
      <c r="U1" s="149"/>
      <c r="V1" s="149"/>
      <c r="W1" s="149"/>
      <c r="X1" s="149"/>
      <c r="Y1" s="149"/>
      <c r="Z1" s="149"/>
      <c r="AA1" s="149"/>
      <c r="AB1" s="149"/>
      <c r="AC1" s="149"/>
      <c r="AD1" s="149"/>
      <c r="AE1" s="150"/>
    </row>
    <row r="2" spans="2:31" s="79" customFormat="1" ht="18" x14ac:dyDescent="0.3">
      <c r="P2" s="33"/>
      <c r="Q2" s="8"/>
      <c r="R2" s="8"/>
      <c r="S2" s="8"/>
      <c r="T2" s="8"/>
      <c r="U2" s="8"/>
      <c r="V2" s="8"/>
      <c r="W2" s="8"/>
      <c r="X2" s="8"/>
      <c r="Y2" s="8"/>
      <c r="Z2" s="8"/>
      <c r="AA2" s="8"/>
      <c r="AB2" s="8"/>
      <c r="AC2" s="8"/>
      <c r="AD2" s="8"/>
      <c r="AE2" s="34"/>
    </row>
    <row r="3" spans="2:31" s="80" customFormat="1" ht="18" x14ac:dyDescent="0.3">
      <c r="P3" s="35" t="s">
        <v>33</v>
      </c>
      <c r="Q3" s="158" t="s">
        <v>53</v>
      </c>
      <c r="R3" s="159"/>
      <c r="S3" s="10"/>
      <c r="T3" s="10"/>
      <c r="U3" s="10"/>
      <c r="V3" s="10"/>
      <c r="W3" s="10"/>
      <c r="X3" s="10"/>
      <c r="Y3" s="10"/>
      <c r="Z3" s="10"/>
      <c r="AA3" s="10"/>
      <c r="AB3" s="10"/>
      <c r="AC3" s="10"/>
      <c r="AD3" s="10"/>
      <c r="AE3" s="36"/>
    </row>
    <row r="4" spans="2:31" ht="15" thickBot="1" x14ac:dyDescent="0.35">
      <c r="P4" s="82"/>
      <c r="Q4" s="83"/>
      <c r="R4" s="83"/>
      <c r="S4" s="83"/>
      <c r="T4" s="83"/>
      <c r="U4" s="83"/>
      <c r="V4" s="83"/>
      <c r="W4" s="83"/>
      <c r="X4" s="83"/>
      <c r="Y4" s="83"/>
      <c r="Z4" s="83"/>
      <c r="AA4" s="83"/>
      <c r="AB4" s="83"/>
      <c r="AC4" s="83"/>
      <c r="AD4" s="83"/>
      <c r="AE4" s="45"/>
    </row>
    <row r="5" spans="2:31" ht="15" thickBot="1" x14ac:dyDescent="0.35">
      <c r="P5" s="82"/>
      <c r="Q5" s="153" t="s">
        <v>1</v>
      </c>
      <c r="R5" s="151"/>
      <c r="S5" s="151" t="s">
        <v>2</v>
      </c>
      <c r="T5" s="151"/>
      <c r="U5" s="151" t="s">
        <v>3</v>
      </c>
      <c r="V5" s="151"/>
      <c r="W5" s="151" t="s">
        <v>36</v>
      </c>
      <c r="X5" s="151"/>
      <c r="Y5" s="151" t="s">
        <v>4</v>
      </c>
      <c r="Z5" s="151"/>
      <c r="AA5" s="151" t="s">
        <v>5</v>
      </c>
      <c r="AB5" s="151"/>
      <c r="AC5" s="151" t="s">
        <v>6</v>
      </c>
      <c r="AD5" s="152"/>
      <c r="AE5" s="75"/>
    </row>
    <row r="6" spans="2:31" ht="15.6" x14ac:dyDescent="0.3">
      <c r="P6" s="39" t="s">
        <v>0</v>
      </c>
      <c r="Q6" s="55" t="s">
        <v>35</v>
      </c>
      <c r="R6" s="55" t="s">
        <v>7</v>
      </c>
      <c r="S6" s="55" t="s">
        <v>35</v>
      </c>
      <c r="T6" s="55" t="s">
        <v>7</v>
      </c>
      <c r="U6" s="55" t="s">
        <v>35</v>
      </c>
      <c r="V6" s="55" t="s">
        <v>7</v>
      </c>
      <c r="W6" s="55" t="s">
        <v>35</v>
      </c>
      <c r="X6" s="55" t="s">
        <v>7</v>
      </c>
      <c r="Y6" s="55" t="s">
        <v>35</v>
      </c>
      <c r="Z6" s="55" t="s">
        <v>7</v>
      </c>
      <c r="AA6" s="55" t="s">
        <v>35</v>
      </c>
      <c r="AB6" s="55" t="s">
        <v>7</v>
      </c>
      <c r="AC6" s="55" t="s">
        <v>35</v>
      </c>
      <c r="AD6" s="55" t="s">
        <v>7</v>
      </c>
      <c r="AE6" s="74" t="s">
        <v>8</v>
      </c>
    </row>
    <row r="7" spans="2:31" x14ac:dyDescent="0.3">
      <c r="B7" s="84" t="s">
        <v>9</v>
      </c>
      <c r="C7" s="84"/>
      <c r="D7" s="84"/>
      <c r="E7" s="84"/>
      <c r="F7" s="84"/>
      <c r="G7" s="84"/>
      <c r="H7" s="84"/>
      <c r="I7" s="84"/>
      <c r="J7" s="84"/>
      <c r="K7" s="84"/>
      <c r="P7" s="40" t="s">
        <v>10</v>
      </c>
      <c r="Q7" s="123">
        <v>6.9</v>
      </c>
      <c r="R7" s="13">
        <f>200-((($H$9-Q7)*100)*$D$9)</f>
        <v>200</v>
      </c>
      <c r="S7" s="123">
        <v>2.2000000000000002</v>
      </c>
      <c r="T7" s="13">
        <f>200-((($H$10-S7)*100)*$D$10)</f>
        <v>200</v>
      </c>
      <c r="U7" s="123">
        <v>6</v>
      </c>
      <c r="V7" s="13">
        <f>200+((($H$11-U7)*100)*$D$11)</f>
        <v>200</v>
      </c>
      <c r="W7" s="123">
        <v>10</v>
      </c>
      <c r="X7" s="13">
        <f>200-((($H$12-W7)*100)*$D$12)</f>
        <v>200</v>
      </c>
      <c r="Y7" s="123">
        <v>8</v>
      </c>
      <c r="Z7" s="13">
        <f>200+((($H$13-Y7)*100)*$D$13)</f>
        <v>200</v>
      </c>
      <c r="AA7" s="124">
        <v>80</v>
      </c>
      <c r="AB7" s="13">
        <f>200-(($H$14-AA7)*$D$14)</f>
        <v>200</v>
      </c>
      <c r="AC7" s="3">
        <v>2.0833333333333333E-3</v>
      </c>
      <c r="AD7" s="1">
        <f>IF(AC7*86400&lt;$L$15*86400,(200+(((($H$15*86400)-(AC7*86400)))*$D$15)),1)</f>
        <v>200</v>
      </c>
      <c r="AE7" s="41">
        <f>R7+T7+V7+X7+Z7+AB7</f>
        <v>1200</v>
      </c>
    </row>
    <row r="8" spans="2:31" ht="15.6" x14ac:dyDescent="0.3">
      <c r="B8" s="84" t="s">
        <v>11</v>
      </c>
      <c r="C8" s="84" t="s">
        <v>12</v>
      </c>
      <c r="D8" s="84" t="s">
        <v>13</v>
      </c>
      <c r="E8" s="84"/>
      <c r="F8" s="84" t="s">
        <v>14</v>
      </c>
      <c r="G8" s="84" t="s">
        <v>15</v>
      </c>
      <c r="H8" s="84" t="s">
        <v>16</v>
      </c>
      <c r="I8" s="84" t="s">
        <v>15</v>
      </c>
      <c r="J8" s="84" t="s">
        <v>17</v>
      </c>
      <c r="K8" s="84" t="s">
        <v>15</v>
      </c>
      <c r="L8" s="85" t="s">
        <v>18</v>
      </c>
      <c r="M8" s="85" t="s">
        <v>15</v>
      </c>
      <c r="N8" s="86"/>
      <c r="P8" s="42" t="s">
        <v>19</v>
      </c>
      <c r="Q8" s="128"/>
      <c r="R8" s="142">
        <f>IF(Q8&gt;$L$9,(200-((($H$9-Q8)*100)*$D$9)),1)</f>
        <v>1</v>
      </c>
      <c r="S8" s="128"/>
      <c r="T8" s="142">
        <f>IF(S8&gt;$L$10,(200-((($H$10-S8)*100)*$D$10)),1)</f>
        <v>1</v>
      </c>
      <c r="U8" s="128"/>
      <c r="V8" s="142">
        <f>IF(U8&lt;$L$11,(200+((($H$11-U8)*100)*$D$11)),1)</f>
        <v>457.14285714285711</v>
      </c>
      <c r="W8" s="128"/>
      <c r="X8" s="142">
        <f>IF(W8&gt;$L$12,(200-((($H$12-W8)*100)*$D$12)),1)</f>
        <v>1</v>
      </c>
      <c r="Y8" s="128"/>
      <c r="Z8" s="142">
        <f>IF(Y8&lt;$L$13,(200+((($H$13-Y8)*100)*$D$13)),1)</f>
        <v>400</v>
      </c>
      <c r="AA8" s="129"/>
      <c r="AB8" s="142">
        <f>IF(AA8&gt;$L$14,(200-(($H$14-AA8)*$D$14)),1)</f>
        <v>1</v>
      </c>
      <c r="AC8" s="168"/>
      <c r="AD8" s="155">
        <f>IF(AC8*86400&lt;$L$15*86400,(200+(((($H$15*86400)-(AC8*86400)))*$D$15)),1)</f>
        <v>615.38461538461547</v>
      </c>
      <c r="AE8" s="76">
        <f>R8+T8+V8+X8+Z8+AB8</f>
        <v>861.14285714285711</v>
      </c>
    </row>
    <row r="9" spans="2:31" ht="15.6" x14ac:dyDescent="0.3">
      <c r="B9" s="84" t="s">
        <v>20</v>
      </c>
      <c r="C9" s="84">
        <v>330</v>
      </c>
      <c r="D9" s="84">
        <f>150/C9</f>
        <v>0.45454545454545453</v>
      </c>
      <c r="E9" s="84"/>
      <c r="F9" s="84">
        <v>7.87</v>
      </c>
      <c r="G9" s="87">
        <f>200-(((H9-F9)*100)*D9)</f>
        <v>244.09090909090907</v>
      </c>
      <c r="H9" s="88">
        <v>6.9</v>
      </c>
      <c r="I9" s="87">
        <f>200-(((H9-H9)*100)*D9)</f>
        <v>200</v>
      </c>
      <c r="J9" s="88">
        <v>3.6</v>
      </c>
      <c r="K9" s="87">
        <f>200-(((H9-J9)*100)*D9)</f>
        <v>50</v>
      </c>
      <c r="L9" s="88">
        <v>2.52</v>
      </c>
      <c r="M9" s="87">
        <f>200-(((H9-L9)*100)*D9)</f>
        <v>0.90909090909087809</v>
      </c>
      <c r="N9" s="89"/>
      <c r="P9" s="43" t="s">
        <v>21</v>
      </c>
      <c r="Q9" s="128"/>
      <c r="R9" s="143">
        <f t="shared" ref="R9:R14" si="0">IF(Q9&gt;$L$9,(200-((($H$9-Q9)*100)*$D$9)),1)</f>
        <v>1</v>
      </c>
      <c r="S9" s="128"/>
      <c r="T9" s="143">
        <f t="shared" ref="T9:T14" si="1">IF(S9&gt;$L$10,(200-((($H$10-S9)*100)*$D$10)),1)</f>
        <v>1</v>
      </c>
      <c r="U9" s="128"/>
      <c r="V9" s="143">
        <f t="shared" ref="V9:V14" si="2">IF(U9&lt;$L$11,(200+((($H$11-U9)*100)*$D$11)),1)</f>
        <v>457.14285714285711</v>
      </c>
      <c r="W9" s="128"/>
      <c r="X9" s="143">
        <f t="shared" ref="X9:X14" si="3">IF(W9&gt;$L$12,(200-((($H$12-W9)*100)*$D$12)),1)</f>
        <v>1</v>
      </c>
      <c r="Y9" s="128"/>
      <c r="Z9" s="143">
        <f t="shared" ref="Z9:Z14" si="4">IF(Y9&lt;$L$13,(200+((($H$13-Y9)*100)*$D$13)),1)</f>
        <v>400</v>
      </c>
      <c r="AA9" s="129"/>
      <c r="AB9" s="143">
        <f t="shared" ref="AB9:AB14" si="5">IF(AA9&gt;$L$14,(200-(($H$14-AA9)*$D$14)),1)</f>
        <v>1</v>
      </c>
      <c r="AC9" s="168"/>
      <c r="AD9" s="156"/>
      <c r="AE9" s="76">
        <f t="shared" ref="AE9:AE14" si="6">R9+T9+V9+X9+Z9+AB9</f>
        <v>861.14285714285711</v>
      </c>
    </row>
    <row r="10" spans="2:31" ht="15.6" x14ac:dyDescent="0.3">
      <c r="B10" s="84" t="s">
        <v>22</v>
      </c>
      <c r="C10" s="84">
        <v>107</v>
      </c>
      <c r="D10" s="84">
        <f t="shared" ref="D10:D14" si="7">150/C10</f>
        <v>1.4018691588785046</v>
      </c>
      <c r="E10" s="84"/>
      <c r="F10" s="84">
        <v>2.8</v>
      </c>
      <c r="G10" s="87">
        <f t="shared" ref="G10:G12" si="8">200-(((H10-F10)*100)*D10)</f>
        <v>284.11214953271019</v>
      </c>
      <c r="H10" s="88">
        <v>2.2000000000000002</v>
      </c>
      <c r="I10" s="87">
        <f t="shared" ref="I10:I14" si="9">200-(((H10-H10)*100)*D10)</f>
        <v>200</v>
      </c>
      <c r="J10" s="88">
        <v>1.1299999999999999</v>
      </c>
      <c r="K10" s="87">
        <f t="shared" ref="K10:K12" si="10">200-(((H10-J10)*100)*D10)</f>
        <v>49.999999999999972</v>
      </c>
      <c r="L10" s="88">
        <v>0.78</v>
      </c>
      <c r="M10" s="87">
        <f>200-(((H10-L10)*100)*D10)</f>
        <v>0.93457943925230325</v>
      </c>
      <c r="N10" s="89"/>
      <c r="P10" s="43" t="s">
        <v>23</v>
      </c>
      <c r="Q10" s="128"/>
      <c r="R10" s="143">
        <f t="shared" si="0"/>
        <v>1</v>
      </c>
      <c r="S10" s="128"/>
      <c r="T10" s="143">
        <f t="shared" si="1"/>
        <v>1</v>
      </c>
      <c r="U10" s="128"/>
      <c r="V10" s="143">
        <f t="shared" si="2"/>
        <v>457.14285714285711</v>
      </c>
      <c r="W10" s="128"/>
      <c r="X10" s="143">
        <f t="shared" si="3"/>
        <v>1</v>
      </c>
      <c r="Y10" s="128"/>
      <c r="Z10" s="143">
        <f t="shared" si="4"/>
        <v>400</v>
      </c>
      <c r="AA10" s="129"/>
      <c r="AB10" s="143">
        <f t="shared" si="5"/>
        <v>1</v>
      </c>
      <c r="AC10" s="168"/>
      <c r="AD10" s="156"/>
      <c r="AE10" s="76">
        <f t="shared" si="6"/>
        <v>861.14285714285711</v>
      </c>
    </row>
    <row r="11" spans="2:31" ht="15.6" x14ac:dyDescent="0.3">
      <c r="B11" s="84" t="s">
        <v>24</v>
      </c>
      <c r="C11" s="84">
        <v>350</v>
      </c>
      <c r="D11" s="84">
        <f t="shared" si="7"/>
        <v>0.42857142857142855</v>
      </c>
      <c r="E11" s="84"/>
      <c r="F11" s="84">
        <v>4</v>
      </c>
      <c r="G11" s="87">
        <f>200-(((F11-H11)*100)*D11)</f>
        <v>285.71428571428572</v>
      </c>
      <c r="H11" s="84">
        <v>6</v>
      </c>
      <c r="I11" s="87">
        <f t="shared" si="9"/>
        <v>200</v>
      </c>
      <c r="J11" s="84">
        <v>9.5</v>
      </c>
      <c r="K11" s="87">
        <f>200-(((J11-H11)*100)*D11)</f>
        <v>50</v>
      </c>
      <c r="L11" s="84">
        <v>10.65</v>
      </c>
      <c r="M11" s="87">
        <f>200+(((H11-L11)*100)*D11)</f>
        <v>0.71428571428569398</v>
      </c>
      <c r="N11" s="89"/>
      <c r="P11" s="43" t="s">
        <v>25</v>
      </c>
      <c r="Q11" s="128"/>
      <c r="R11" s="143">
        <f t="shared" si="0"/>
        <v>1</v>
      </c>
      <c r="S11" s="128"/>
      <c r="T11" s="143">
        <f t="shared" si="1"/>
        <v>1</v>
      </c>
      <c r="U11" s="128"/>
      <c r="V11" s="143">
        <f t="shared" si="2"/>
        <v>457.14285714285711</v>
      </c>
      <c r="W11" s="128"/>
      <c r="X11" s="143">
        <f t="shared" si="3"/>
        <v>1</v>
      </c>
      <c r="Y11" s="128"/>
      <c r="Z11" s="143">
        <f t="shared" si="4"/>
        <v>400</v>
      </c>
      <c r="AA11" s="129"/>
      <c r="AB11" s="143">
        <f t="shared" si="5"/>
        <v>1</v>
      </c>
      <c r="AC11" s="168"/>
      <c r="AD11" s="156"/>
      <c r="AE11" s="76">
        <f t="shared" si="6"/>
        <v>861.14285714285711</v>
      </c>
    </row>
    <row r="12" spans="2:31" ht="15.6" x14ac:dyDescent="0.3">
      <c r="B12" s="84" t="s">
        <v>26</v>
      </c>
      <c r="C12" s="84">
        <v>600</v>
      </c>
      <c r="D12" s="84">
        <f t="shared" si="7"/>
        <v>0.25</v>
      </c>
      <c r="E12" s="84"/>
      <c r="F12" s="84">
        <v>15</v>
      </c>
      <c r="G12" s="87">
        <f t="shared" si="8"/>
        <v>325</v>
      </c>
      <c r="H12" s="88">
        <v>10</v>
      </c>
      <c r="I12" s="87">
        <f t="shared" si="9"/>
        <v>200</v>
      </c>
      <c r="J12" s="88">
        <v>4</v>
      </c>
      <c r="K12" s="87">
        <f t="shared" si="10"/>
        <v>50</v>
      </c>
      <c r="L12" s="88">
        <v>2.0499999999999998</v>
      </c>
      <c r="M12" s="87">
        <f>200-(((H12-L12)*100)*D12)</f>
        <v>1.25</v>
      </c>
      <c r="N12" s="89"/>
      <c r="P12" s="43" t="s">
        <v>27</v>
      </c>
      <c r="Q12" s="128"/>
      <c r="R12" s="143">
        <f t="shared" si="0"/>
        <v>1</v>
      </c>
      <c r="S12" s="128"/>
      <c r="T12" s="143">
        <f t="shared" si="1"/>
        <v>1</v>
      </c>
      <c r="U12" s="128"/>
      <c r="V12" s="143">
        <f t="shared" si="2"/>
        <v>457.14285714285711</v>
      </c>
      <c r="W12" s="128"/>
      <c r="X12" s="143">
        <f t="shared" si="3"/>
        <v>1</v>
      </c>
      <c r="Y12" s="128"/>
      <c r="Z12" s="143">
        <f t="shared" si="4"/>
        <v>400</v>
      </c>
      <c r="AA12" s="129"/>
      <c r="AB12" s="143">
        <f t="shared" si="5"/>
        <v>1</v>
      </c>
      <c r="AC12" s="168"/>
      <c r="AD12" s="156"/>
      <c r="AE12" s="76">
        <f t="shared" si="6"/>
        <v>861.14285714285711</v>
      </c>
    </row>
    <row r="13" spans="2:31" ht="15.6" x14ac:dyDescent="0.3">
      <c r="B13" s="84" t="s">
        <v>4</v>
      </c>
      <c r="C13" s="84">
        <v>600</v>
      </c>
      <c r="D13" s="84">
        <f t="shared" si="7"/>
        <v>0.25</v>
      </c>
      <c r="E13" s="84"/>
      <c r="F13" s="84">
        <v>7</v>
      </c>
      <c r="G13" s="87">
        <f>200-(((F13-H13)*100)*D13)</f>
        <v>225</v>
      </c>
      <c r="H13" s="84">
        <v>8</v>
      </c>
      <c r="I13" s="87">
        <f t="shared" si="9"/>
        <v>200</v>
      </c>
      <c r="J13" s="84">
        <v>14</v>
      </c>
      <c r="K13" s="87">
        <f>200-(((J13-H13)*100)*D13)</f>
        <v>50</v>
      </c>
      <c r="L13" s="84">
        <v>15.95</v>
      </c>
      <c r="M13" s="87">
        <f>200+(((H13-L13)*100)*D13)</f>
        <v>1.2500000000000284</v>
      </c>
      <c r="N13" s="89"/>
      <c r="P13" s="43" t="s">
        <v>28</v>
      </c>
      <c r="Q13" s="128"/>
      <c r="R13" s="143">
        <f t="shared" si="0"/>
        <v>1</v>
      </c>
      <c r="S13" s="128"/>
      <c r="T13" s="143">
        <f t="shared" si="1"/>
        <v>1</v>
      </c>
      <c r="U13" s="128"/>
      <c r="V13" s="143">
        <f t="shared" si="2"/>
        <v>457.14285714285711</v>
      </c>
      <c r="W13" s="128"/>
      <c r="X13" s="143">
        <f t="shared" si="3"/>
        <v>1</v>
      </c>
      <c r="Y13" s="128"/>
      <c r="Z13" s="143">
        <f t="shared" si="4"/>
        <v>400</v>
      </c>
      <c r="AA13" s="129"/>
      <c r="AB13" s="143">
        <f t="shared" si="5"/>
        <v>1</v>
      </c>
      <c r="AC13" s="168"/>
      <c r="AD13" s="156"/>
      <c r="AE13" s="76">
        <f t="shared" si="6"/>
        <v>861.14285714285711</v>
      </c>
    </row>
    <row r="14" spans="2:31" ht="15.6" x14ac:dyDescent="0.3">
      <c r="B14" s="84" t="s">
        <v>5</v>
      </c>
      <c r="C14" s="84">
        <v>42</v>
      </c>
      <c r="D14" s="84">
        <f t="shared" si="7"/>
        <v>3.5714285714285716</v>
      </c>
      <c r="E14" s="84"/>
      <c r="F14" s="84">
        <v>90</v>
      </c>
      <c r="G14" s="87">
        <f>200-((H14-F14))*D14</f>
        <v>235.71428571428572</v>
      </c>
      <c r="H14" s="87">
        <v>80</v>
      </c>
      <c r="I14" s="87">
        <f t="shared" si="9"/>
        <v>200</v>
      </c>
      <c r="J14" s="87">
        <v>38</v>
      </c>
      <c r="K14" s="87">
        <f>200-((H14-J14)*D14)</f>
        <v>50</v>
      </c>
      <c r="L14" s="87">
        <v>24.25</v>
      </c>
      <c r="M14" s="87">
        <f>200-((H14-L14)*D14)</f>
        <v>0.8928571428571388</v>
      </c>
      <c r="N14" s="89"/>
      <c r="P14" s="44" t="s">
        <v>29</v>
      </c>
      <c r="Q14" s="128"/>
      <c r="R14" s="21">
        <f t="shared" si="0"/>
        <v>1</v>
      </c>
      <c r="S14" s="128"/>
      <c r="T14" s="21">
        <f t="shared" si="1"/>
        <v>1</v>
      </c>
      <c r="U14" s="128"/>
      <c r="V14" s="21">
        <f t="shared" si="2"/>
        <v>457.14285714285711</v>
      </c>
      <c r="W14" s="128"/>
      <c r="X14" s="21">
        <f t="shared" si="3"/>
        <v>1</v>
      </c>
      <c r="Y14" s="128"/>
      <c r="Z14" s="21">
        <f t="shared" si="4"/>
        <v>400</v>
      </c>
      <c r="AA14" s="129"/>
      <c r="AB14" s="21">
        <f t="shared" si="5"/>
        <v>1</v>
      </c>
      <c r="AC14" s="168"/>
      <c r="AD14" s="157"/>
      <c r="AE14" s="76">
        <f t="shared" si="6"/>
        <v>861.14285714285711</v>
      </c>
    </row>
    <row r="15" spans="2:31" ht="0.75" customHeight="1" x14ac:dyDescent="0.3">
      <c r="B15" s="84" t="s">
        <v>6</v>
      </c>
      <c r="C15" s="90">
        <v>7.5231481481481471E-4</v>
      </c>
      <c r="D15" s="91">
        <f>150/(C15*86400)</f>
        <v>2.3076923076923084</v>
      </c>
      <c r="E15" s="84"/>
      <c r="F15" s="90">
        <v>1.9097222222222222E-3</v>
      </c>
      <c r="G15" s="87">
        <f>200+(((H15*86400)-(F15*86400))*D15)</f>
        <v>234.61538461538464</v>
      </c>
      <c r="H15" s="90">
        <v>2.0833333333333333E-3</v>
      </c>
      <c r="I15" s="87">
        <f>200+((H15*86400)-(H15*86400))*D15</f>
        <v>200</v>
      </c>
      <c r="J15" s="90">
        <v>2.8356481481481479E-3</v>
      </c>
      <c r="K15" s="87">
        <f>200+(((H15*86400)-(J15*86400)))*D15</f>
        <v>50.000000000000028</v>
      </c>
      <c r="L15" s="90">
        <v>3.0810185185185181E-3</v>
      </c>
      <c r="M15" s="87">
        <f>200+(((H15*86400)-(L15*86400)))*D15</f>
        <v>1.0769230769230376</v>
      </c>
      <c r="N15" s="89"/>
      <c r="P15" s="82"/>
      <c r="Q15" s="83"/>
      <c r="R15" s="89">
        <f>SUM(R8:R14)</f>
        <v>7</v>
      </c>
      <c r="S15" s="89"/>
      <c r="T15" s="89">
        <f>SUM(T8:T14)</f>
        <v>7</v>
      </c>
      <c r="U15" s="89"/>
      <c r="V15" s="89">
        <f>SUM(V8:V14)</f>
        <v>3199.9999999999991</v>
      </c>
      <c r="W15" s="89"/>
      <c r="X15" s="89">
        <f>SUM(X8:X14)</f>
        <v>7</v>
      </c>
      <c r="Y15" s="89"/>
      <c r="Z15" s="89">
        <f>SUM(Z8:Z14)</f>
        <v>2800</v>
      </c>
      <c r="AA15" s="89"/>
      <c r="AB15" s="89">
        <f>SUM(AB8:AB14)</f>
        <v>7</v>
      </c>
      <c r="AC15" s="89"/>
      <c r="AD15" s="89">
        <f>SUM(AD8:AD14)</f>
        <v>615.38461538461547</v>
      </c>
      <c r="AE15" s="45"/>
    </row>
    <row r="16" spans="2:31" ht="15" customHeight="1" x14ac:dyDescent="0.3">
      <c r="B16" s="83"/>
      <c r="C16" s="100"/>
      <c r="D16" s="101"/>
      <c r="E16" s="83"/>
      <c r="F16" s="100"/>
      <c r="G16" s="89"/>
      <c r="H16" s="100"/>
      <c r="I16" s="89"/>
      <c r="J16" s="100"/>
      <c r="K16" s="89"/>
      <c r="L16" s="100"/>
      <c r="M16" s="89"/>
      <c r="N16" s="89"/>
      <c r="P16" s="82"/>
      <c r="Q16" s="83"/>
      <c r="R16" s="89"/>
      <c r="S16" s="89"/>
      <c r="T16" s="89"/>
      <c r="U16" s="89"/>
      <c r="V16" s="89"/>
      <c r="W16" s="89"/>
      <c r="X16" s="89"/>
      <c r="Y16" s="89"/>
      <c r="Z16" s="89"/>
      <c r="AA16" s="89"/>
      <c r="AB16" s="89"/>
      <c r="AC16" s="89"/>
      <c r="AD16" s="89"/>
      <c r="AE16" s="45"/>
    </row>
    <row r="17" spans="2:31" ht="15.75" customHeight="1" x14ac:dyDescent="0.3">
      <c r="B17" s="83"/>
      <c r="C17" s="100"/>
      <c r="D17" s="101"/>
      <c r="E17" s="83"/>
      <c r="F17" s="100"/>
      <c r="G17" s="89"/>
      <c r="H17" s="100"/>
      <c r="I17" s="89"/>
      <c r="J17" s="100"/>
      <c r="K17" s="89"/>
      <c r="L17" s="100"/>
      <c r="M17" s="89"/>
      <c r="N17" s="89"/>
      <c r="P17" s="82"/>
      <c r="Q17" s="83"/>
      <c r="R17" s="89"/>
      <c r="S17" s="89"/>
      <c r="T17" s="89"/>
      <c r="U17" s="89"/>
      <c r="V17" s="89"/>
      <c r="W17" s="89"/>
      <c r="X17" s="89"/>
      <c r="Y17" s="89"/>
      <c r="Z17" s="89"/>
      <c r="AA17" s="89"/>
      <c r="AB17" s="89"/>
      <c r="AC17" s="154" t="s">
        <v>47</v>
      </c>
      <c r="AD17" s="154"/>
      <c r="AE17" s="106">
        <f>SUM(R15:AD15)</f>
        <v>6643.3846153846143</v>
      </c>
    </row>
    <row r="18" spans="2:31" ht="15" thickBot="1" x14ac:dyDescent="0.35">
      <c r="P18" s="82"/>
      <c r="Q18" s="83"/>
      <c r="R18" s="83"/>
      <c r="S18" s="83"/>
      <c r="T18" s="83"/>
      <c r="U18" s="83"/>
      <c r="V18" s="83"/>
      <c r="W18" s="83"/>
      <c r="X18" s="83"/>
      <c r="Y18" s="83"/>
      <c r="Z18" s="83"/>
      <c r="AA18" s="83"/>
      <c r="AB18" s="83"/>
      <c r="AC18" s="83"/>
      <c r="AD18" s="83"/>
      <c r="AE18" s="45"/>
    </row>
    <row r="19" spans="2:31" ht="15" thickBot="1" x14ac:dyDescent="0.35">
      <c r="B19" s="84" t="s">
        <v>9</v>
      </c>
      <c r="C19" s="84"/>
      <c r="D19" s="84"/>
      <c r="E19" s="84"/>
      <c r="F19" s="84"/>
      <c r="G19" s="84"/>
      <c r="H19" s="84"/>
      <c r="I19" s="84"/>
      <c r="J19" s="84"/>
      <c r="K19" s="84"/>
      <c r="P19" s="82"/>
      <c r="Q19" s="153" t="s">
        <v>1</v>
      </c>
      <c r="R19" s="151"/>
      <c r="S19" s="151" t="s">
        <v>2</v>
      </c>
      <c r="T19" s="151"/>
      <c r="U19" s="151" t="s">
        <v>3</v>
      </c>
      <c r="V19" s="151"/>
      <c r="W19" s="151" t="s">
        <v>36</v>
      </c>
      <c r="X19" s="151"/>
      <c r="Y19" s="151" t="s">
        <v>4</v>
      </c>
      <c r="Z19" s="151"/>
      <c r="AA19" s="151" t="s">
        <v>5</v>
      </c>
      <c r="AB19" s="151"/>
      <c r="AC19" s="151" t="s">
        <v>6</v>
      </c>
      <c r="AD19" s="152"/>
      <c r="AE19" s="75"/>
    </row>
    <row r="20" spans="2:31" ht="15.6" x14ac:dyDescent="0.3">
      <c r="B20" s="84" t="s">
        <v>30</v>
      </c>
      <c r="C20" s="84" t="s">
        <v>12</v>
      </c>
      <c r="D20" s="84" t="s">
        <v>13</v>
      </c>
      <c r="E20" s="84"/>
      <c r="F20" s="84" t="s">
        <v>14</v>
      </c>
      <c r="G20" s="84" t="s">
        <v>15</v>
      </c>
      <c r="H20" s="84" t="s">
        <v>16</v>
      </c>
      <c r="I20" s="84" t="s">
        <v>15</v>
      </c>
      <c r="J20" s="84" t="s">
        <v>17</v>
      </c>
      <c r="K20" s="84" t="s">
        <v>15</v>
      </c>
      <c r="L20" s="85" t="s">
        <v>18</v>
      </c>
      <c r="M20" s="85" t="s">
        <v>15</v>
      </c>
      <c r="N20" s="86"/>
      <c r="P20" s="39" t="s">
        <v>31</v>
      </c>
      <c r="Q20" s="55" t="s">
        <v>35</v>
      </c>
      <c r="R20" s="55" t="s">
        <v>7</v>
      </c>
      <c r="S20" s="55" t="s">
        <v>35</v>
      </c>
      <c r="T20" s="55" t="s">
        <v>7</v>
      </c>
      <c r="U20" s="55" t="s">
        <v>35</v>
      </c>
      <c r="V20" s="55" t="s">
        <v>7</v>
      </c>
      <c r="W20" s="55" t="s">
        <v>35</v>
      </c>
      <c r="X20" s="55" t="s">
        <v>7</v>
      </c>
      <c r="Y20" s="55" t="s">
        <v>35</v>
      </c>
      <c r="Z20" s="55" t="s">
        <v>7</v>
      </c>
      <c r="AA20" s="55" t="s">
        <v>35</v>
      </c>
      <c r="AB20" s="55" t="s">
        <v>7</v>
      </c>
      <c r="AC20" s="55" t="s">
        <v>35</v>
      </c>
      <c r="AD20" s="55" t="s">
        <v>7</v>
      </c>
      <c r="AE20" s="74" t="s">
        <v>8</v>
      </c>
    </row>
    <row r="21" spans="2:31" x14ac:dyDescent="0.3">
      <c r="B21" s="84" t="s">
        <v>20</v>
      </c>
      <c r="C21" s="84">
        <v>280</v>
      </c>
      <c r="D21" s="84">
        <f t="shared" ref="D21:D26" si="11">150/C21</f>
        <v>0.5357142857142857</v>
      </c>
      <c r="E21" s="84"/>
      <c r="F21" s="84">
        <v>6.95</v>
      </c>
      <c r="G21" s="87">
        <f>200-(((H21-F21)*100)*D21)</f>
        <v>245.53571428571431</v>
      </c>
      <c r="H21" s="88">
        <v>6.1</v>
      </c>
      <c r="I21" s="87">
        <f>200-((($H$21-H21)*100)*$D$21)</f>
        <v>200</v>
      </c>
      <c r="J21" s="88">
        <v>3.3</v>
      </c>
      <c r="K21" s="87">
        <f>200-(((H21-J21)*100)*D21)</f>
        <v>50</v>
      </c>
      <c r="L21" s="88">
        <v>2.38</v>
      </c>
      <c r="M21" s="87">
        <f>200-(((H21-L21)*100)*D21)</f>
        <v>0.71428571428572241</v>
      </c>
      <c r="N21" s="89"/>
      <c r="P21" s="40" t="s">
        <v>10</v>
      </c>
      <c r="Q21" s="123">
        <v>6.1</v>
      </c>
      <c r="R21" s="13">
        <f>200-((($H$21-Q21)*100)*$D$21)</f>
        <v>200</v>
      </c>
      <c r="S21" s="123">
        <v>2</v>
      </c>
      <c r="T21" s="13">
        <f>200-((($H$22-S21)*100)*$D$22)</f>
        <v>200</v>
      </c>
      <c r="U21" s="123">
        <v>7</v>
      </c>
      <c r="V21" s="13">
        <f>200+((($H$23-U21)*100)*$D$23)</f>
        <v>200</v>
      </c>
      <c r="W21" s="123">
        <v>8</v>
      </c>
      <c r="X21" s="13">
        <f>200-((($H$24-W21)*100)*$D$24)</f>
        <v>200</v>
      </c>
      <c r="Y21" s="123">
        <v>9</v>
      </c>
      <c r="Z21" s="13">
        <f>200+((($H$25-Y21)*100)*$D$25)</f>
        <v>200</v>
      </c>
      <c r="AA21" s="124">
        <v>70</v>
      </c>
      <c r="AB21" s="13">
        <f>200-(($H$26-AA21)*$D$26)</f>
        <v>200</v>
      </c>
      <c r="AC21" s="3">
        <v>2.3148148148148151E-3</v>
      </c>
      <c r="AD21" s="1">
        <f>IF(AC21*86400&lt;$L$27*86400,(200+(((($H$27*86400)-(AC21*86400)))*$D$27)),1)</f>
        <v>200</v>
      </c>
      <c r="AE21" s="41">
        <f t="shared" ref="AE21:AE28" si="12">R21+T21+V21+X21+Z21+AB21</f>
        <v>1200</v>
      </c>
    </row>
    <row r="22" spans="2:31" ht="15.6" x14ac:dyDescent="0.3">
      <c r="B22" s="84" t="s">
        <v>22</v>
      </c>
      <c r="C22" s="84">
        <v>96</v>
      </c>
      <c r="D22" s="84">
        <f t="shared" si="11"/>
        <v>1.5625</v>
      </c>
      <c r="E22" s="84"/>
      <c r="F22" s="84">
        <v>2.38</v>
      </c>
      <c r="G22" s="87">
        <f t="shared" ref="G22" si="13">200-(((H22-F22)*100)*D22)</f>
        <v>259.375</v>
      </c>
      <c r="H22" s="88">
        <v>2</v>
      </c>
      <c r="I22" s="87">
        <f>200-((($H$22-H22)*100)*$D$22)</f>
        <v>200</v>
      </c>
      <c r="J22" s="88">
        <v>1.04</v>
      </c>
      <c r="K22" s="87">
        <f>200-(((H22-J22)*100)*D22)</f>
        <v>50</v>
      </c>
      <c r="L22" s="88">
        <v>0.72499999999999998</v>
      </c>
      <c r="M22" s="87">
        <f>200-(((H22-L22)*100)*D22)</f>
        <v>0.78125000000002842</v>
      </c>
      <c r="N22" s="89"/>
      <c r="P22" s="42" t="s">
        <v>19</v>
      </c>
      <c r="Q22" s="128"/>
      <c r="R22" s="142">
        <f>IF(Q22&gt;$L$21,(200-((($H$21-Q22)*100)*$D$21)),1)</f>
        <v>1</v>
      </c>
      <c r="S22" s="128"/>
      <c r="T22" s="142">
        <f>IF(S22&gt;$L$22,(200-((($H$22-S22)*100)*$D$22)),1)</f>
        <v>1</v>
      </c>
      <c r="U22" s="128"/>
      <c r="V22" s="142">
        <f>IF(U22&lt;$L$23,(200+((($H$23-U22)*100)*$D$23)),1)</f>
        <v>476.31578947368422</v>
      </c>
      <c r="W22" s="127"/>
      <c r="X22" s="142">
        <f>IF(W22&gt;$L$24,(200-((($H$24-W22)*100)*$D$24)),1)</f>
        <v>1</v>
      </c>
      <c r="Y22" s="127"/>
      <c r="Z22" s="142">
        <f>IF(Y22&lt;$L$25,(200+((($H$25-Y22)*100)*$D$25)),1)</f>
        <v>400</v>
      </c>
      <c r="AA22" s="130"/>
      <c r="AB22" s="142">
        <f>IF(AA22&gt;$L$26,(200-(($H$26-AA22)*$D$26)),1)</f>
        <v>1</v>
      </c>
      <c r="AC22" s="165"/>
      <c r="AD22" s="162">
        <f>IF(AC22*86400&lt;$L$27*86400,(200+(((($H$27*86400)-(AC22*86400)))*$D$27)),1)</f>
        <v>600</v>
      </c>
      <c r="AE22" s="76">
        <f t="shared" si="12"/>
        <v>880.31578947368416</v>
      </c>
    </row>
    <row r="23" spans="2:31" ht="15.6" x14ac:dyDescent="0.3">
      <c r="B23" s="84" t="s">
        <v>24</v>
      </c>
      <c r="C23" s="84">
        <v>380</v>
      </c>
      <c r="D23" s="84">
        <f t="shared" si="11"/>
        <v>0.39473684210526316</v>
      </c>
      <c r="E23" s="84"/>
      <c r="F23" s="84">
        <v>6</v>
      </c>
      <c r="G23" s="87">
        <f>200-(((F23-H23)*100)*D23)</f>
        <v>239.4736842105263</v>
      </c>
      <c r="H23" s="84">
        <v>7</v>
      </c>
      <c r="I23" s="87">
        <f>200+((($H$23-H23)*100)*$D$23)</f>
        <v>200</v>
      </c>
      <c r="J23" s="84">
        <v>10.8</v>
      </c>
      <c r="K23" s="87">
        <f>200-(((J23-H23)*100)*D23)</f>
        <v>49.999999999999972</v>
      </c>
      <c r="L23" s="84">
        <v>12.05</v>
      </c>
      <c r="M23" s="87">
        <f>200+(((H23-L23)*100)*D23)</f>
        <v>0.65789473684208133</v>
      </c>
      <c r="N23" s="89"/>
      <c r="P23" s="43" t="s">
        <v>21</v>
      </c>
      <c r="Q23" s="128"/>
      <c r="R23" s="143">
        <f t="shared" ref="R23:R28" si="14">IF(Q23&gt;$L$21,(200-((($H$21-Q23)*100)*$D$21)),1)</f>
        <v>1</v>
      </c>
      <c r="S23" s="128"/>
      <c r="T23" s="143">
        <f t="shared" ref="T23:T28" si="15">IF(S23&gt;$L$22,(200-((($H$22-S23)*100)*$D$22)),1)</f>
        <v>1</v>
      </c>
      <c r="U23" s="128"/>
      <c r="V23" s="143">
        <f t="shared" ref="V23:V28" si="16">IF(U23&lt;$L$23,(200+((($H$23-U23)*100)*$D$23)),1)</f>
        <v>476.31578947368422</v>
      </c>
      <c r="W23" s="127"/>
      <c r="X23" s="143">
        <f t="shared" ref="X23:X28" si="17">IF(W23&gt;$L$24,(200-((($H$24-W23)*100)*$D$24)),1)</f>
        <v>1</v>
      </c>
      <c r="Y23" s="127"/>
      <c r="Z23" s="143">
        <f t="shared" ref="Z23:Z28" si="18">IF(Y23&lt;$L$25,(200+((($H$25-Y23)*100)*$D$25)),1)</f>
        <v>400</v>
      </c>
      <c r="AA23" s="130"/>
      <c r="AB23" s="143">
        <f t="shared" ref="AB23:AB28" si="19">IF(AA23&gt;$L$26,(200-(($H$26-AA23)*$D$26)),1)</f>
        <v>1</v>
      </c>
      <c r="AC23" s="165"/>
      <c r="AD23" s="163"/>
      <c r="AE23" s="76">
        <f t="shared" si="12"/>
        <v>880.31578947368416</v>
      </c>
    </row>
    <row r="24" spans="2:31" ht="15.6" x14ac:dyDescent="0.3">
      <c r="B24" s="84" t="s">
        <v>26</v>
      </c>
      <c r="C24" s="84">
        <v>500</v>
      </c>
      <c r="D24" s="84">
        <f t="shared" si="11"/>
        <v>0.3</v>
      </c>
      <c r="E24" s="84"/>
      <c r="F24" s="84">
        <v>13.2</v>
      </c>
      <c r="G24" s="87">
        <f t="shared" ref="G24" si="20">200-(((H24-F24)*100)*D24)</f>
        <v>356</v>
      </c>
      <c r="H24" s="88">
        <v>8</v>
      </c>
      <c r="I24" s="87">
        <f>200-((($H$24-H24)*100)*$D$24)</f>
        <v>200</v>
      </c>
      <c r="J24" s="88">
        <v>3</v>
      </c>
      <c r="K24" s="87">
        <f t="shared" ref="K24" si="21">200-(((H24-J24)*100)*D24)</f>
        <v>50</v>
      </c>
      <c r="L24" s="88">
        <v>1.35</v>
      </c>
      <c r="M24" s="87">
        <f>200-(((H24-L24)*100)*D24)</f>
        <v>0.5</v>
      </c>
      <c r="N24" s="89"/>
      <c r="P24" s="43" t="s">
        <v>23</v>
      </c>
      <c r="Q24" s="128"/>
      <c r="R24" s="143">
        <f t="shared" si="14"/>
        <v>1</v>
      </c>
      <c r="S24" s="128"/>
      <c r="T24" s="143">
        <f t="shared" si="15"/>
        <v>1</v>
      </c>
      <c r="U24" s="128"/>
      <c r="V24" s="143">
        <f t="shared" si="16"/>
        <v>476.31578947368422</v>
      </c>
      <c r="W24" s="127"/>
      <c r="X24" s="143">
        <f t="shared" si="17"/>
        <v>1</v>
      </c>
      <c r="Y24" s="127"/>
      <c r="Z24" s="143">
        <f t="shared" si="18"/>
        <v>400</v>
      </c>
      <c r="AA24" s="130"/>
      <c r="AB24" s="143">
        <f t="shared" si="19"/>
        <v>1</v>
      </c>
      <c r="AC24" s="165"/>
      <c r="AD24" s="163"/>
      <c r="AE24" s="76">
        <f t="shared" si="12"/>
        <v>880.31578947368416</v>
      </c>
    </row>
    <row r="25" spans="2:31" ht="15.6" x14ac:dyDescent="0.3">
      <c r="B25" s="84" t="s">
        <v>4</v>
      </c>
      <c r="C25" s="84">
        <v>675</v>
      </c>
      <c r="D25" s="84">
        <f t="shared" si="11"/>
        <v>0.22222222222222221</v>
      </c>
      <c r="E25" s="84"/>
      <c r="F25" s="84">
        <v>7</v>
      </c>
      <c r="G25" s="87">
        <f>200+(((H25-F25)*100)*D25)</f>
        <v>244.44444444444446</v>
      </c>
      <c r="H25" s="84">
        <v>9</v>
      </c>
      <c r="I25" s="87">
        <f>200+((($H$25-H25)*100)*$D$25)</f>
        <v>200</v>
      </c>
      <c r="J25" s="84">
        <v>15.75</v>
      </c>
      <c r="K25" s="87">
        <f>200-(((J25-H25)*100)*D25)</f>
        <v>50</v>
      </c>
      <c r="L25" s="84">
        <v>17.95</v>
      </c>
      <c r="M25" s="87">
        <f>200+(((H25-L25)*100)*D25)</f>
        <v>1.1111111111111427</v>
      </c>
      <c r="N25" s="89"/>
      <c r="P25" s="43" t="s">
        <v>25</v>
      </c>
      <c r="Q25" s="128"/>
      <c r="R25" s="143">
        <f t="shared" si="14"/>
        <v>1</v>
      </c>
      <c r="S25" s="128"/>
      <c r="T25" s="143">
        <f t="shared" si="15"/>
        <v>1</v>
      </c>
      <c r="U25" s="128"/>
      <c r="V25" s="143">
        <f t="shared" si="16"/>
        <v>476.31578947368422</v>
      </c>
      <c r="W25" s="127"/>
      <c r="X25" s="143">
        <f t="shared" si="17"/>
        <v>1</v>
      </c>
      <c r="Y25" s="127"/>
      <c r="Z25" s="143">
        <f t="shared" si="18"/>
        <v>400</v>
      </c>
      <c r="AA25" s="130"/>
      <c r="AB25" s="143">
        <f t="shared" si="19"/>
        <v>1</v>
      </c>
      <c r="AC25" s="165"/>
      <c r="AD25" s="163"/>
      <c r="AE25" s="76">
        <f t="shared" si="12"/>
        <v>880.31578947368416</v>
      </c>
    </row>
    <row r="26" spans="2:31" ht="15.6" x14ac:dyDescent="0.3">
      <c r="B26" s="84" t="s">
        <v>5</v>
      </c>
      <c r="C26" s="84">
        <v>30</v>
      </c>
      <c r="D26" s="84">
        <f t="shared" si="11"/>
        <v>5</v>
      </c>
      <c r="E26" s="84"/>
      <c r="F26" s="84">
        <v>80</v>
      </c>
      <c r="G26" s="87">
        <f>200-((H26-F26))*D26</f>
        <v>250</v>
      </c>
      <c r="H26" s="87">
        <v>70</v>
      </c>
      <c r="I26" s="87">
        <f>200-(($H$26-H26)*$D$26)</f>
        <v>200</v>
      </c>
      <c r="J26" s="87">
        <v>40</v>
      </c>
      <c r="K26" s="87">
        <f>200-((H26-J26)*D26)</f>
        <v>50</v>
      </c>
      <c r="L26" s="87">
        <v>30.2</v>
      </c>
      <c r="M26" s="87">
        <f>200-((H26-L26)*D26)</f>
        <v>1</v>
      </c>
      <c r="N26" s="89"/>
      <c r="P26" s="43" t="s">
        <v>27</v>
      </c>
      <c r="Q26" s="128"/>
      <c r="R26" s="143">
        <f t="shared" si="14"/>
        <v>1</v>
      </c>
      <c r="S26" s="128"/>
      <c r="T26" s="143">
        <f t="shared" si="15"/>
        <v>1</v>
      </c>
      <c r="U26" s="128"/>
      <c r="V26" s="143">
        <f t="shared" si="16"/>
        <v>476.31578947368422</v>
      </c>
      <c r="W26" s="127"/>
      <c r="X26" s="143">
        <f t="shared" si="17"/>
        <v>1</v>
      </c>
      <c r="Y26" s="127"/>
      <c r="Z26" s="143">
        <f t="shared" si="18"/>
        <v>400</v>
      </c>
      <c r="AA26" s="130"/>
      <c r="AB26" s="143">
        <f t="shared" si="19"/>
        <v>1</v>
      </c>
      <c r="AC26" s="165"/>
      <c r="AD26" s="163"/>
      <c r="AE26" s="76">
        <f t="shared" si="12"/>
        <v>880.31578947368416</v>
      </c>
    </row>
    <row r="27" spans="2:31" ht="15.6" x14ac:dyDescent="0.3">
      <c r="B27" s="84" t="s">
        <v>6</v>
      </c>
      <c r="C27" s="90">
        <v>8.6805555555555551E-4</v>
      </c>
      <c r="D27" s="91">
        <f>150/(C27*86400)</f>
        <v>2</v>
      </c>
      <c r="E27" s="84"/>
      <c r="F27" s="90">
        <v>2.0162037037037036E-3</v>
      </c>
      <c r="G27" s="87">
        <f>200+(((H27*86400)-(F27*86400))*D27)</f>
        <v>251.60000000000008</v>
      </c>
      <c r="H27" s="90">
        <v>2.3148148148148151E-3</v>
      </c>
      <c r="I27" s="87">
        <f>200+((($H$27*86400)-(H27*86400))*$D$27)</f>
        <v>200</v>
      </c>
      <c r="J27" s="90">
        <v>3.1828703703703702E-3</v>
      </c>
      <c r="K27" s="87">
        <f>200+(((H27*86400)-(J27*86400)))*D27</f>
        <v>50.000000000000057</v>
      </c>
      <c r="L27" s="90">
        <v>3.4664351851851852E-3</v>
      </c>
      <c r="M27" s="87">
        <f>200+(((H27*86400)-(L27*86400)))*D27</f>
        <v>1.0000000000000568</v>
      </c>
      <c r="N27" s="89"/>
      <c r="P27" s="43" t="s">
        <v>28</v>
      </c>
      <c r="Q27" s="128"/>
      <c r="R27" s="143">
        <f t="shared" si="14"/>
        <v>1</v>
      </c>
      <c r="S27" s="128"/>
      <c r="T27" s="143">
        <f t="shared" si="15"/>
        <v>1</v>
      </c>
      <c r="U27" s="128"/>
      <c r="V27" s="143">
        <f t="shared" si="16"/>
        <v>476.31578947368422</v>
      </c>
      <c r="W27" s="127"/>
      <c r="X27" s="143">
        <f t="shared" si="17"/>
        <v>1</v>
      </c>
      <c r="Y27" s="127"/>
      <c r="Z27" s="143">
        <f t="shared" si="18"/>
        <v>400</v>
      </c>
      <c r="AA27" s="130"/>
      <c r="AB27" s="143">
        <f t="shared" si="19"/>
        <v>1</v>
      </c>
      <c r="AC27" s="165"/>
      <c r="AD27" s="163"/>
      <c r="AE27" s="76">
        <f t="shared" si="12"/>
        <v>880.31578947368416</v>
      </c>
    </row>
    <row r="28" spans="2:31" ht="16.2" thickBot="1" x14ac:dyDescent="0.35">
      <c r="P28" s="46" t="s">
        <v>29</v>
      </c>
      <c r="Q28" s="128"/>
      <c r="R28" s="144">
        <f t="shared" si="14"/>
        <v>1</v>
      </c>
      <c r="S28" s="128"/>
      <c r="T28" s="144">
        <f t="shared" si="15"/>
        <v>1</v>
      </c>
      <c r="U28" s="128"/>
      <c r="V28" s="144">
        <f t="shared" si="16"/>
        <v>476.31578947368422</v>
      </c>
      <c r="W28" s="127"/>
      <c r="X28" s="144">
        <f t="shared" si="17"/>
        <v>1</v>
      </c>
      <c r="Y28" s="127"/>
      <c r="Z28" s="144">
        <f t="shared" si="18"/>
        <v>400</v>
      </c>
      <c r="AA28" s="130"/>
      <c r="AB28" s="144">
        <f t="shared" si="19"/>
        <v>1</v>
      </c>
      <c r="AC28" s="165"/>
      <c r="AD28" s="164"/>
      <c r="AE28" s="77">
        <f t="shared" si="12"/>
        <v>880.31578947368416</v>
      </c>
    </row>
    <row r="29" spans="2:31" ht="0.75" customHeight="1" x14ac:dyDescent="0.3">
      <c r="P29" s="109"/>
      <c r="Q29" s="92"/>
      <c r="R29" s="25">
        <f>SUM(R22:R28)</f>
        <v>7</v>
      </c>
      <c r="S29" s="92"/>
      <c r="T29" s="25">
        <f>SUM(T22:T28)</f>
        <v>7</v>
      </c>
      <c r="U29" s="92"/>
      <c r="V29" s="25">
        <f>SUM(V22:V28)</f>
        <v>3334.2105263157896</v>
      </c>
      <c r="W29" s="92"/>
      <c r="X29" s="25">
        <f>SUM(X22:X28)</f>
        <v>7</v>
      </c>
      <c r="Y29" s="92"/>
      <c r="Z29" s="25">
        <f>SUM(Z22:Z28)</f>
        <v>2800</v>
      </c>
      <c r="AA29" s="93"/>
      <c r="AB29" s="25">
        <f>SUM(AB22:AB28)</f>
        <v>7</v>
      </c>
      <c r="AC29" s="94"/>
      <c r="AD29" s="25">
        <f>SUM(AD22:AD28)</f>
        <v>600</v>
      </c>
      <c r="AE29" s="45"/>
    </row>
    <row r="30" spans="2:31" ht="15.75" customHeight="1" x14ac:dyDescent="0.3">
      <c r="P30" s="109"/>
      <c r="Q30" s="92"/>
      <c r="R30" s="25"/>
      <c r="S30" s="92"/>
      <c r="T30" s="25"/>
      <c r="U30" s="92"/>
      <c r="V30" s="25"/>
      <c r="W30" s="92"/>
      <c r="X30" s="25"/>
      <c r="Y30" s="92"/>
      <c r="Z30" s="25"/>
      <c r="AA30" s="93"/>
      <c r="AB30" s="25"/>
      <c r="AC30" s="94"/>
      <c r="AD30" s="25"/>
      <c r="AE30" s="45"/>
    </row>
    <row r="31" spans="2:31" ht="15.75" customHeight="1" x14ac:dyDescent="0.3">
      <c r="P31" s="109"/>
      <c r="Q31" s="92"/>
      <c r="R31" s="25"/>
      <c r="S31" s="92"/>
      <c r="T31" s="25"/>
      <c r="U31" s="92"/>
      <c r="V31" s="25"/>
      <c r="W31" s="92"/>
      <c r="X31" s="25"/>
      <c r="Y31" s="92"/>
      <c r="Z31" s="25"/>
      <c r="AA31" s="93"/>
      <c r="AB31" s="25"/>
      <c r="AC31" s="166" t="s">
        <v>48</v>
      </c>
      <c r="AD31" s="166"/>
      <c r="AE31" s="110">
        <f>SUM(R29:AD29)</f>
        <v>6762.21052631579</v>
      </c>
    </row>
    <row r="32" spans="2:31" s="79" customFormat="1" ht="15.75" customHeight="1" x14ac:dyDescent="0.3">
      <c r="P32" s="109"/>
      <c r="Q32" s="92"/>
      <c r="R32" s="25"/>
      <c r="S32" s="92"/>
      <c r="T32" s="25"/>
      <c r="U32" s="92"/>
      <c r="V32" s="25"/>
      <c r="W32" s="92"/>
      <c r="X32" s="25"/>
      <c r="Y32" s="92"/>
      <c r="Z32" s="25"/>
      <c r="AA32" s="93"/>
      <c r="AB32" s="25"/>
      <c r="AC32" s="104"/>
      <c r="AD32" s="104"/>
      <c r="AE32" s="111"/>
    </row>
    <row r="33" spans="3:31" ht="15.75" customHeight="1" thickBot="1" x14ac:dyDescent="0.35">
      <c r="P33" s="112"/>
      <c r="Q33" s="113"/>
      <c r="R33" s="73"/>
      <c r="S33" s="113"/>
      <c r="T33" s="73"/>
      <c r="U33" s="113"/>
      <c r="V33" s="73"/>
      <c r="W33" s="113"/>
      <c r="X33" s="73"/>
      <c r="Y33" s="113"/>
      <c r="Z33" s="73"/>
      <c r="AA33" s="114"/>
      <c r="AB33" s="167" t="s">
        <v>49</v>
      </c>
      <c r="AC33" s="167"/>
      <c r="AD33" s="167"/>
      <c r="AE33" s="122">
        <f>SUM(AE17+AE31)</f>
        <v>13405.595141700403</v>
      </c>
    </row>
    <row r="35" spans="3:31" ht="111.75" customHeight="1" x14ac:dyDescent="0.3">
      <c r="C35" s="90"/>
      <c r="D35" s="95"/>
      <c r="P35" s="160" t="s">
        <v>45</v>
      </c>
      <c r="Q35" s="161"/>
      <c r="R35" s="161"/>
      <c r="S35" s="161"/>
      <c r="T35" s="161"/>
      <c r="U35" s="161"/>
      <c r="V35" s="161"/>
      <c r="W35" s="161"/>
      <c r="X35" s="161"/>
      <c r="Y35" s="161"/>
      <c r="Z35" s="161"/>
      <c r="AA35" s="161"/>
      <c r="AB35" s="161"/>
      <c r="AC35" s="161"/>
      <c r="AD35" s="161"/>
      <c r="AE35" s="161"/>
    </row>
  </sheetData>
  <sheetProtection sheet="1" objects="1" scenarios="1" selectLockedCells="1"/>
  <mergeCells count="24">
    <mergeCell ref="P1:AE1"/>
    <mergeCell ref="Q3:R3"/>
    <mergeCell ref="Q5:R5"/>
    <mergeCell ref="S5:T5"/>
    <mergeCell ref="U5:V5"/>
    <mergeCell ref="W5:X5"/>
    <mergeCell ref="Y5:Z5"/>
    <mergeCell ref="AA5:AB5"/>
    <mergeCell ref="AC5:AD5"/>
    <mergeCell ref="AC8:AC14"/>
    <mergeCell ref="AD8:AD14"/>
    <mergeCell ref="AC17:AD17"/>
    <mergeCell ref="Q19:R19"/>
    <mergeCell ref="S19:T19"/>
    <mergeCell ref="U19:V19"/>
    <mergeCell ref="W19:X19"/>
    <mergeCell ref="Y19:Z19"/>
    <mergeCell ref="AA19:AB19"/>
    <mergeCell ref="AC19:AD19"/>
    <mergeCell ref="AC22:AC28"/>
    <mergeCell ref="AD22:AD28"/>
    <mergeCell ref="AC31:AD31"/>
    <mergeCell ref="AB33:AD33"/>
    <mergeCell ref="P35:AE35"/>
  </mergeCell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School 1</vt:lpstr>
      <vt:lpstr>School 2</vt:lpstr>
      <vt:lpstr>School 3</vt:lpstr>
      <vt:lpstr>School 4</vt:lpstr>
      <vt:lpstr>School 5</vt:lpstr>
      <vt:lpstr>School 6</vt:lpstr>
      <vt:lpstr>School 7</vt:lpstr>
      <vt:lpstr>School 8</vt:lpstr>
      <vt:lpstr>School 9</vt:lpstr>
      <vt:lpstr>School 10</vt:lpstr>
      <vt:lpstr>Overall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2019-02-13T14:53:32Z</dcterms:modified>
</cp:coreProperties>
</file>